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SEWA)" sheetId="7" r:id="rId3"/>
    <sheet name="VARIANCE-16-17" sheetId="8" r:id="rId4"/>
    <sheet name="VARIANCE-15-16" sheetId="9" r:id="rId5"/>
    <sheet name="VARIANCE-2014-15" sheetId="10" r:id="rId6"/>
    <sheet name="VARIANCE-2013-14" sheetId="11" r:id="rId7"/>
  </sheets>
  <definedNames>
    <definedName name="_xlnm.Print_Area" localSheetId="0">'Annexure-III 1 to 3'!$A$1:$J$83</definedName>
    <definedName name="_xlnm.Print_Area" localSheetId="1">'Annexure-IV'!$A$1:$G$34</definedName>
    <definedName name="_xlnm.Print_Area" localSheetId="2">'Annexure-XIX (SEWA)'!$A$1:$O$69</definedName>
    <definedName name="_xlnm.Print_Area" localSheetId="4">'VARIANCE-15-16'!$A$1:$G$43</definedName>
    <definedName name="_xlnm.Print_Area" localSheetId="3">'VARIANCE-16-17'!$A$1:$G$44</definedName>
    <definedName name="_xlnm.Print_Area" localSheetId="6">'VARIANCE-2013-14'!$A$1:$G$45</definedName>
    <definedName name="_xlnm.Print_Area" localSheetId="5">'VARIANCE-2014-15'!$A$1:$G$46</definedName>
    <definedName name="_xlnm.Print_Titles" localSheetId="4">'VARIANCE-15-16'!$6:$7</definedName>
    <definedName name="_xlnm.Print_Titles" localSheetId="3">'VARIANCE-16-17'!$6:$7</definedName>
    <definedName name="_xlnm.Print_Titles" localSheetId="6">'VARIANCE-2013-14'!$7:$8</definedName>
    <definedName name="_xlnm.Print_Titles" localSheetId="5">'VARIANCE-2014-15'!$6:$7</definedName>
  </definedNames>
  <calcPr calcId="125725"/>
</workbook>
</file>

<file path=xl/calcChain.xml><?xml version="1.0" encoding="utf-8"?>
<calcChain xmlns="http://schemas.openxmlformats.org/spreadsheetml/2006/main">
  <c r="F43" i="11"/>
  <c r="E43"/>
  <c r="D42"/>
  <c r="F41"/>
  <c r="E41"/>
  <c r="F40"/>
  <c r="E40"/>
  <c r="D37"/>
  <c r="E37" s="1"/>
  <c r="F37" s="1"/>
  <c r="C37"/>
  <c r="F36"/>
  <c r="E36"/>
  <c r="F34"/>
  <c r="E34"/>
  <c r="F33"/>
  <c r="E33"/>
  <c r="F32"/>
  <c r="E32"/>
  <c r="F31"/>
  <c r="E31"/>
  <c r="D29"/>
  <c r="C29"/>
  <c r="H28"/>
  <c r="E28"/>
  <c r="F28" s="1"/>
  <c r="H26"/>
  <c r="F26"/>
  <c r="E26"/>
  <c r="H25"/>
  <c r="E25"/>
  <c r="F25" s="1"/>
  <c r="H24"/>
  <c r="F24"/>
  <c r="E24"/>
  <c r="H23"/>
  <c r="E23"/>
  <c r="F23" s="1"/>
  <c r="H22"/>
  <c r="F22"/>
  <c r="E22"/>
  <c r="H19"/>
  <c r="E19"/>
  <c r="F19" s="1"/>
  <c r="E18"/>
  <c r="F18" s="1"/>
  <c r="D16"/>
  <c r="C16"/>
  <c r="C42" s="1"/>
  <c r="C44" s="1"/>
  <c r="E15"/>
  <c r="F15" s="1"/>
  <c r="E14"/>
  <c r="F14" s="1"/>
  <c r="E11"/>
  <c r="F11" s="1"/>
  <c r="E44" i="10"/>
  <c r="F44" s="1"/>
  <c r="E42"/>
  <c r="F42" s="1"/>
  <c r="E41"/>
  <c r="F41" s="1"/>
  <c r="D37"/>
  <c r="C37"/>
  <c r="E36"/>
  <c r="F36" s="1"/>
  <c r="E33"/>
  <c r="F33" s="1"/>
  <c r="E32"/>
  <c r="F32" s="1"/>
  <c r="E31"/>
  <c r="F31" s="1"/>
  <c r="D29"/>
  <c r="C29"/>
  <c r="C43" s="1"/>
  <c r="C45" s="1"/>
  <c r="E27"/>
  <c r="F27" s="1"/>
  <c r="E25"/>
  <c r="F25" s="1"/>
  <c r="E24"/>
  <c r="F24" s="1"/>
  <c r="E23"/>
  <c r="F23" s="1"/>
  <c r="E22"/>
  <c r="F22" s="1"/>
  <c r="E21"/>
  <c r="F21" s="1"/>
  <c r="E18"/>
  <c r="F18" s="1"/>
  <c r="E17"/>
  <c r="F17" s="1"/>
  <c r="D15"/>
  <c r="D43" s="1"/>
  <c r="D45" s="1"/>
  <c r="C15"/>
  <c r="E14"/>
  <c r="F14" s="1"/>
  <c r="E13"/>
  <c r="F13" s="1"/>
  <c r="E10"/>
  <c r="F10" s="1"/>
  <c r="E41" i="9"/>
  <c r="F41" s="1"/>
  <c r="E39"/>
  <c r="F39" s="1"/>
  <c r="E38"/>
  <c r="F38" s="1"/>
  <c r="E37"/>
  <c r="F37" s="1"/>
  <c r="D36"/>
  <c r="C36"/>
  <c r="E36" s="1"/>
  <c r="F36" s="1"/>
  <c r="E35"/>
  <c r="F35" s="1"/>
  <c r="E32"/>
  <c r="F32" s="1"/>
  <c r="E31"/>
  <c r="F31" s="1"/>
  <c r="E30"/>
  <c r="F30" s="1"/>
  <c r="D28"/>
  <c r="C28"/>
  <c r="E27"/>
  <c r="F27" s="1"/>
  <c r="E26"/>
  <c r="F25"/>
  <c r="E25"/>
  <c r="F24"/>
  <c r="E24"/>
  <c r="F23"/>
  <c r="E23"/>
  <c r="F22"/>
  <c r="E22"/>
  <c r="F21"/>
  <c r="E21"/>
  <c r="F18"/>
  <c r="E18"/>
  <c r="F17"/>
  <c r="E17"/>
  <c r="D15"/>
  <c r="D40" s="1"/>
  <c r="D42" s="1"/>
  <c r="C15"/>
  <c r="C40" s="1"/>
  <c r="C42" s="1"/>
  <c r="F14"/>
  <c r="E14"/>
  <c r="F13"/>
  <c r="E13"/>
  <c r="F10"/>
  <c r="E10"/>
  <c r="F42" i="8"/>
  <c r="E42"/>
  <c r="E40"/>
  <c r="F40" s="1"/>
  <c r="E39"/>
  <c r="F39" s="1"/>
  <c r="D36"/>
  <c r="C36"/>
  <c r="E35"/>
  <c r="F35" s="1"/>
  <c r="E32"/>
  <c r="F32" s="1"/>
  <c r="E31"/>
  <c r="F31" s="1"/>
  <c r="E30"/>
  <c r="F30" s="1"/>
  <c r="D28"/>
  <c r="C28"/>
  <c r="E27"/>
  <c r="F27" s="1"/>
  <c r="E26"/>
  <c r="F25"/>
  <c r="E25"/>
  <c r="F24"/>
  <c r="E24"/>
  <c r="F23"/>
  <c r="E23"/>
  <c r="F22"/>
  <c r="E22"/>
  <c r="F21"/>
  <c r="E21"/>
  <c r="F18"/>
  <c r="E18"/>
  <c r="F17"/>
  <c r="E17"/>
  <c r="D15"/>
  <c r="D41" s="1"/>
  <c r="C15"/>
  <c r="C41" s="1"/>
  <c r="C43" s="1"/>
  <c r="F14"/>
  <c r="E14"/>
  <c r="F13"/>
  <c r="E13"/>
  <c r="F10"/>
  <c r="E10"/>
  <c r="I51" i="7"/>
  <c r="I53" s="1"/>
  <c r="I52" s="1"/>
  <c r="J51"/>
  <c r="J53" s="1"/>
  <c r="J52" s="1"/>
  <c r="K51"/>
  <c r="K53" s="1"/>
  <c r="K52" s="1"/>
  <c r="L51"/>
  <c r="L53" s="1"/>
  <c r="L52" s="1"/>
  <c r="H51"/>
  <c r="D43" i="8" l="1"/>
  <c r="E41"/>
  <c r="D65" i="3"/>
  <c r="D66"/>
  <c r="D67"/>
  <c r="D68"/>
  <c r="D69"/>
  <c r="D70"/>
  <c r="D71"/>
  <c r="D72"/>
  <c r="D73"/>
  <c r="D74"/>
  <c r="D75"/>
  <c r="D64"/>
  <c r="I7" i="5"/>
  <c r="I8"/>
  <c r="I9"/>
  <c r="I10"/>
  <c r="I11"/>
  <c r="I12"/>
  <c r="I13"/>
  <c r="I14"/>
  <c r="I15"/>
  <c r="I16"/>
  <c r="I17"/>
  <c r="I6"/>
  <c r="L25" i="3"/>
  <c r="F18" i="5"/>
  <c r="E18"/>
  <c r="D18"/>
  <c r="C18" l="1"/>
  <c r="B18"/>
  <c r="I60" i="3"/>
</calcChain>
</file>

<file path=xl/sharedStrings.xml><?xml version="1.0" encoding="utf-8"?>
<sst xmlns="http://schemas.openxmlformats.org/spreadsheetml/2006/main" count="543" uniqueCount="289">
  <si>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</si>
  <si>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</si>
  <si>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</si>
  <si>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</si>
  <si>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</si>
  <si>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</si>
  <si>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</si>
  <si>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</si>
  <si>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</si>
  <si>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</si>
  <si>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</si>
  <si>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</si>
  <si>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</si>
  <si>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</si>
  <si>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</si>
  <si>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</si>
  <si>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</si>
  <si>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</si>
  <si>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</si>
  <si>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</si>
  <si>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</si>
  <si>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</si>
  <si>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</si>
  <si>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</si>
  <si>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</si>
  <si>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</si>
  <si>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</si>
  <si>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</si>
  <si>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</si>
  <si>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</si>
  <si>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</si>
  <si>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</si>
  <si>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</si>
  <si>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</si>
  <si>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</si>
  <si>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</si>
  <si>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</si>
  <si>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</si>
  <si>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</si>
  <si>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</si>
  <si>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</si>
  <si>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</si>
  <si>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</si>
  <si>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</si>
  <si>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</si>
  <si>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</si>
  <si>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</si>
  <si>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</si>
  <si>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</si>
  <si>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</si>
  <si>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</si>
  <si>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</si>
  <si>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</si>
  <si>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</si>
  <si>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</si>
  <si>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</si>
  <si>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</si>
  <si>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</si>
  <si>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</si>
  <si>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</si>
  <si>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</si>
  <si>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</si>
  <si>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</si>
  <si>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</si>
  <si>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</si>
  <si>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</si>
  <si>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</si>
  <si>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</si>
  <si>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</si>
  <si>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</si>
  <si>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</si>
  <si>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</si>
  <si>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</si>
  <si>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</si>
  <si>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</si>
  <si>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</si>
  <si>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</si>
  <si>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</si>
  <si>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</si>
  <si>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</si>
  <si>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</si>
  <si>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</si>
  <si>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</si>
  <si>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</si>
  <si>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</si>
  <si>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</si>
  <si>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</si>
  <si>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</si>
  <si>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</si>
  <si>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</si>
  <si>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</si>
  <si>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</si>
  <si>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</si>
  <si>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</si>
  <si>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</si>
  <si>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</si>
  <si>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</si>
  <si>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</si>
  <si>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</si>
  <si>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</si>
  <si>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</si>
  <si>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</si>
  <si>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</si>
  <si>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</si>
  <si>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</si>
  <si>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</si>
  <si>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</si>
  <si>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</si>
  <si>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</si>
  <si>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</si>
  <si>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</si>
  <si>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</si>
  <si>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</si>
  <si>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</si>
  <si>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</si>
  <si>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</si>
  <si>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</si>
  <si>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</si>
  <si>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</si>
  <si>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</si>
  <si>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</si>
  <si>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</si>
  <si>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</si>
  <si>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</si>
  <si>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</si>
  <si>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</si>
  <si>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</si>
  <si>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</si>
  <si>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Sewa-II Power Station
Installed Capacity (MW) : 120 MW
Normative Annual Plant Availability Factor (%) approved by Commission : 85%</t>
    </r>
  </si>
  <si>
    <t>NA</t>
  </si>
  <si>
    <t>NIL</t>
  </si>
  <si>
    <t>Surface</t>
  </si>
  <si>
    <t xml:space="preserve">Static </t>
  </si>
  <si>
    <t>560 M</t>
  </si>
  <si>
    <t>599.0 M</t>
  </si>
  <si>
    <t>514.0 M</t>
  </si>
  <si>
    <t>120 MW</t>
  </si>
  <si>
    <t>561 M</t>
  </si>
  <si>
    <t>562 M</t>
  </si>
  <si>
    <t>563 M</t>
  </si>
  <si>
    <t>564 M</t>
  </si>
  <si>
    <t>NHPC LTD.</t>
  </si>
  <si>
    <t>Sewa-II Power Station</t>
  </si>
  <si>
    <t>3x40 MW</t>
  </si>
  <si>
    <t>Hydro</t>
  </si>
  <si>
    <t>103 MW</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</si>
  <si>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</si>
  <si>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</si>
  <si>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</si>
  <si>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</si>
  <si>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</si>
  <si>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</si>
  <si>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</si>
  <si>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</si>
  <si>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</si>
  <si>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</si>
  <si>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</si>
  <si>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</si>
  <si>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</si>
  <si>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</si>
  <si>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</si>
  <si>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</si>
  <si>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</si>
  <si>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</si>
  <si>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</si>
  <si>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</si>
  <si>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</si>
  <si>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</si>
  <si>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</si>
  <si>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Working  Capital  (Rs.  Crore) 
finally admitted by CERC</t>
  </si>
  <si>
    <t>AFC (Rs. Crore)</t>
  </si>
  <si>
    <t>Note:</t>
  </si>
  <si>
    <t>2. The capital cost sl no. 23 &amp; equity at sl no. 21 has been considered as closing equity &amp; capital cost respectively as on 31st March of respective year.</t>
  </si>
  <si>
    <t>1. The data at Sl No. 20 to 27 has been filled based on CERC orders dated 27.01.2017, 22.09.2010 &amp; 06.09.2010</t>
  </si>
  <si>
    <t>3. Composite tariff shown at sl no. 27 is exclusive of J&amp;K water usage charges.</t>
  </si>
  <si>
    <t>Not Applicable</t>
  </si>
  <si>
    <t>4. The billing for the period 2014-19 is being carried out based on allowed AFC for 2013-14 grossed up wth MAT rate</t>
  </si>
  <si>
    <t>Profit/ loss before tax (Rs. Crore)</t>
  </si>
  <si>
    <t>Revenue   realisation   after   tax (Rs. Crore) #</t>
  </si>
  <si>
    <t>5. # NHPC calculate Corporate Tax as a whole after considering all the admissible deductions, exemptions etc. as per Income Tax Act. Therefore unitwise calculation has not been made.</t>
  </si>
  <si>
    <t>April</t>
  </si>
  <si>
    <r>
      <t xml:space="preserve">
</t>
    </r>
    <r>
      <rPr>
        <b/>
        <sz val="10"/>
        <rFont val="Times New Roman"/>
        <family val="1"/>
      </rPr>
      <t>DURING 2012-13:</t>
    </r>
    <r>
      <rPr>
        <sz val="10"/>
        <rFont val="Times New Roman"/>
        <family val="1"/>
      </rPr>
      <t xml:space="preserve"> 
OUTAGE OF UNIT#1 W.E.F  18-APR-2012 TO 06-NOV-2012  FOR RECTIFICATION OF HIGH VIBRATION.</t>
    </r>
  </si>
  <si>
    <t>May</t>
  </si>
  <si>
    <t>June</t>
  </si>
  <si>
    <t>July</t>
  </si>
  <si>
    <t>August</t>
  </si>
  <si>
    <t>September</t>
  </si>
  <si>
    <t>October</t>
  </si>
  <si>
    <t>November</t>
  </si>
  <si>
    <t>December</t>
  </si>
  <si>
    <t>January</t>
  </si>
  <si>
    <t>February</t>
  </si>
  <si>
    <t>March</t>
  </si>
  <si>
    <t>Annual</t>
  </si>
  <si>
    <t>Not commissioned</t>
  </si>
  <si>
    <t>DETAILS OF OPERATION AND MAINTENANCE EXPENSES</t>
  </si>
  <si>
    <t>Name of the Company : NHPC  Ltd</t>
  </si>
  <si>
    <t>SEWA-II POWER STATION</t>
  </si>
  <si>
    <t>Sl. No.</t>
  </si>
  <si>
    <t>ITEMS</t>
  </si>
  <si>
    <t xml:space="preserve">2016-17 </t>
  </si>
  <si>
    <t>Variance in amounts( IN Rs.)</t>
  </si>
  <si>
    <t>variance in %</t>
  </si>
  <si>
    <t>Reasons for variance increase more than 10%</t>
  </si>
  <si>
    <t>(A)</t>
  </si>
  <si>
    <t>Breakup of O&amp;M Expenses</t>
  </si>
  <si>
    <t xml:space="preserve">Consumption of stores &amp; spares </t>
  </si>
  <si>
    <t>Repair &amp; Maintenance</t>
  </si>
  <si>
    <t>For Dam,Intake,WCS,De-silting chamber</t>
  </si>
  <si>
    <t xml:space="preserve">High performance concrete work in stilling basin of sewa II Dam was awarded to C.P. System with awarded amount of Rs.3,27,72,400/. Out of which  work done value of Rs.2,28,25,005/- was booked  up to 31-03-2016.and Rs.43,59,277/- was booked in F.Y 2016-17 up to 31-03-2017
</t>
  </si>
  <si>
    <t>For Power House and all other works</t>
  </si>
  <si>
    <t>Decreased in cost due to some additional repair work and road works in 2015-16.</t>
  </si>
  <si>
    <t>Sub-Total (Repair and Maintenance)</t>
  </si>
  <si>
    <t xml:space="preserve">Insurance </t>
  </si>
  <si>
    <t>Security  Expenses</t>
  </si>
  <si>
    <t>i)CISF Exp. Other than residential increased by Rs.9213411/- due to Pay revision w.e.f 01-01-2016 .
ii)Increased by Rs.27,04,735 in r/o Private Security due to increase in Minimum Wages near about 66% w.e.f Feb-2017</t>
  </si>
  <si>
    <t>Administrative Expenses</t>
  </si>
  <si>
    <t xml:space="preserve">Rent  </t>
  </si>
  <si>
    <t xml:space="preserve">Electricity charges  </t>
  </si>
  <si>
    <t xml:space="preserve">Travelling &amp; Conveyance  </t>
  </si>
  <si>
    <t>Increase in Transfer TA  for Rs.631936 and Daily Allowance / Boarding &amp; Lodging Charges- Training by Rs.704916/-</t>
  </si>
  <si>
    <t xml:space="preserve">Telephone, Telex &amp; Postage  </t>
  </si>
  <si>
    <t xml:space="preserve">Advertisement &amp; Publicity  </t>
  </si>
  <si>
    <t>i)  Increase in  Misc. Public Relation during 2016-17 by Rs.  171960/- against which advice( adv.NoIUA16-143-153401/Q1-3) receved from RO Jammu Rs.45941/- FOR PRINTING &amp; FRAMING OF LETTER and Rs.30724/- for PURCHASE OF FLEX BANNER ON DEMONIZATION and  other Misc. for Swacha bharat aviyan etc.
ii) Increase in advertisement others by Rs.152305/- during 2016-17 against which  ADVERTISMENT IN NEWSPAPER FOR RELEASE OF PUBLIC NOTICE FOR WIDE PUBLICITY IN LOCAL NEWSPAPER DURING MONSOON SEASON  MADE FOR Rs71760/-.THROUGH CONTINENTAL ADVERTISING SERVICES.</t>
  </si>
  <si>
    <t>Donation</t>
  </si>
  <si>
    <t>Entertainment and hospitality expenses</t>
  </si>
  <si>
    <t>Sub-total (Administrative expenses)</t>
  </si>
  <si>
    <t>Employee Cost</t>
  </si>
  <si>
    <t>6.1a</t>
  </si>
  <si>
    <t>Salaries,wages &amp; allow. -Project</t>
  </si>
  <si>
    <t xml:space="preserve">Staff welfare expenses </t>
  </si>
  <si>
    <t>Decrease due to Reduction in  RETIRED EMPLOYEES MEDICAL BENEFIT ACTUARIAL VALUATION PROVISION in comparison to 2015-16</t>
  </si>
  <si>
    <t>Productivity Linked incentive</t>
  </si>
  <si>
    <t>Increase due to payment of arear of PLGI at revised rate from F.Y 2010-11 to F.Y 2013-14 and provision of PLGI for Q4 of FY 2016-17 made on revised pay</t>
  </si>
  <si>
    <t>VRS-Ex-gratia</t>
  </si>
  <si>
    <t>Ex-gratia</t>
  </si>
  <si>
    <t>Performance related pay (PRP)</t>
  </si>
  <si>
    <t>Sub-total (Employee Cost)</t>
  </si>
  <si>
    <t>Loss of Store</t>
  </si>
  <si>
    <t>Allocation of CO, ED &amp; PID Office expenses</t>
  </si>
  <si>
    <t xml:space="preserve"> allocation expense  booked based on the advices of the C.O , ED office ,PID .</t>
  </si>
  <si>
    <t>Others  (Specify items)</t>
  </si>
  <si>
    <t>Total (1 to 10)</t>
  </si>
  <si>
    <t>Revenue /Recoveries</t>
  </si>
  <si>
    <t>Decrease in Revenue &amp; Recoveries due to the following reasons:-   OTHER INCOME in  F.Y 2015-16 includes  1).NRLDC FEE &amp; CHARGES refundable from NRLDC for 2009-14 Rs.2572702/- and for 14-15  RS.2093946/-.
3).  RS. 1417416/- ON ACCOUNT OF SCRAP SALE 
4). PROVISION&amp; LIABILITY  NOT REQUIRED WRITTEN BACK  BY RS.1005219/-</t>
  </si>
  <si>
    <t>Net Expenses</t>
  </si>
  <si>
    <t>Capital spares consumed not included in A(1) above and not claimed/allowed by commission for capitalisation</t>
  </si>
  <si>
    <t>Name of the Company : NHPC Ltd.</t>
  </si>
  <si>
    <t>1. CONSUMPTION OF CAPITAL SPARES  i.e    LIFTING BEAM FOR SPILLWAY STOPLOGS GATES OF 30MT GANTRY CRANE FOR RS.434138/- IN F.Y 2015-16 WHICH WAS NIL IN F.Y 2014-15 
II) CONSUMPTION OF STORES AND SPARES-POWER PLANT EQUIPMENT-OTHER  FOR Rs.905219/- IN F.Y2015-16 WHICH WAS NIL IN F.Y 2014-15. 
III) ELECTRICAL&amp; MECHANICAL ITEMS PURCHASED &amp; BOOKED  ON POWER PLANT EQUIPMENT FOR RS.9,16,354 ( MR11315351).</t>
  </si>
  <si>
    <t>High performance concrete work in stilling basin of sewa II Dam was awarded to C.P. System with awarded amount of Rs.3,27,72,400/. Out of which  work done value of Rs.2,28,25,005/- was booked  up to 31-03-2016 which was NIL in F.Y.2014-15.</t>
  </si>
  <si>
    <t>Increased in cost due to increase in some additional repair work and road works.</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</si>
  <si>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</si>
  <si>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Decreased due to decreased in Inland Travel  for Rs.241300/-  and Rs.764572/- in Daily Allowance / Boarding &amp; Lodging Charges</t>
  </si>
  <si>
    <t>Due to more nos.of tenders &amp; advertisement was made during  2014-15.</t>
  </si>
  <si>
    <t>Decrease due to Reduction in  RETIRED EMPLOYEES MEDICAL BENEFIT ACTUARIAL VALUATION PROVISION in comparison to 2014-15</t>
  </si>
  <si>
    <t xml:space="preserve"> Increased in PRP due to increase in Salary and increase in 04 Nos executives during 2015-16. </t>
  </si>
  <si>
    <t>OLD &amp; USED ITEMS RECEIVED FROM JKPDC WITRE OFF</t>
  </si>
  <si>
    <t xml:space="preserve"> Increase in Other Income on account of  sale of Scrap and other miscellaneous incomes
</t>
  </si>
  <si>
    <t xml:space="preserve">2014-15 </t>
  </si>
  <si>
    <t>i) Electrical &amp; Mechanical items purchaed &amp; booked during 2013-14 for Rs.7096855/- and during 2014-15  for Rs..4633485/- as per actual requirement</t>
  </si>
  <si>
    <t>Additinal work was done during F.Y 2014-15 as follows:-
i)Treatment of Adit to LHPS by providing ribs &amp; backfill concrete near adit plug,  side wall &amp; invert concreting including channelization of seepage water( 113/000711) for Rs.4965412/-.
Ii)Protection work at downstream of TRC building (113/000661) for Rs.1067432/- including issue Steel.</t>
  </si>
  <si>
    <t>Decrease due to some Additinal work was done during F.Y 2013-14 as follows:-
i)PROVIDING AND LAYING PREMIX CARPET ON MASHKA - SANDHAR ROAD (J&amp;K) with award amount of Rs.2,94,33,107/- out of which Rs.68,13,268/- booked during 2013-14.
ii)FOR RAISING OF BOUNDRY WALL AROUNG CISF with award amount of Rs623558/- out of which Rs.6,11,692/- booked during 2013-14.
iii) R/M of 40 Nos qtr type A at Simblue awarded during 2012-13 with award amount Rs.5353090 out of which Rs.783708/ was booked during 2013-14</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</si>
  <si>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</si>
  <si>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 xml:space="preserve">Due to increase in staff &amp; establishment of CISF. Moreover, the rate of tariff increased in F.Y. 2013-14.To control auxiliary consumption in PH, load has been shifted to State Electicity supply .
</t>
  </si>
  <si>
    <r>
      <t xml:space="preserve">Increase in BOARDING AND LODGING CHARGES =10.28Lacs
Increase in Inland Travel =3.58 Lacs
Increase in transfer TA = 4.08 Lacs
Increase in others =1.40 Lacs
</t>
    </r>
    <r>
      <rPr>
        <b/>
        <sz val="8"/>
        <rFont val="Rupee Foradian"/>
        <family val="2"/>
      </rPr>
      <t>Mainly due to increase in DA rate almost 3.5 times and TA w.e.f. 01.04.2014.</t>
    </r>
    <r>
      <rPr>
        <sz val="8"/>
        <rFont val="Rupee Foradian"/>
        <family val="2"/>
      </rPr>
      <t xml:space="preserve">
</t>
    </r>
  </si>
  <si>
    <t>Decrease in sattelite/other communication expenses =5.27 Lacs
Increase in others =0.50 Lacs</t>
  </si>
  <si>
    <t xml:space="preserve">Due to more nos.of tenders &amp; advertisement during the 2014-15 </t>
  </si>
  <si>
    <t>As per Actual</t>
  </si>
  <si>
    <t xml:space="preserve"> </t>
  </si>
  <si>
    <t>PLGI limit was enhanced to 20% from 12.5% of basic pay.</t>
  </si>
  <si>
    <t>1).  Increased in Expenditure  is  due to  increase in 19 Nos  executives during 2014-15 and                                            2). Provision for incremental profit was not taken in F.Y 2013-14. Incremental profit was taken while providing for F.Y 2014-15.</t>
  </si>
  <si>
    <t>Allocation of CO Office expenses (other than employee cost)</t>
  </si>
  <si>
    <t>Dcrease in other income due to  1).Amount received Rs. 1.68 Crore from Executive Engineer, Electrical Project Division, PDC J&amp;K  booked as other income in last year.                                                 2). Some LD deducted Rs. 0.73 crore in last year booked as other Income.</t>
  </si>
  <si>
    <t xml:space="preserve">2013-14 </t>
  </si>
  <si>
    <t xml:space="preserve">Mainly due to annual maintenance of all units. In Previous Year annual maintenance of unit-3 only was done in Feb 2013 and that too departmentaly. </t>
  </si>
  <si>
    <t xml:space="preserve">Increase in expenditure during 2013-14 was mainly due to:
i)R &amp; M of Power plant building by Rs.26.67 Lacs due to  Epoxy flooring material in power house building
ii)water profing work Rs.4.5 Lacs being additional maintenance
iii)annual maintenance of all  units for  Rs.11.27 Lacs done by M/s Kaizer Power &amp; M/s Power electro Mech. In Previous Year annual maintenance of unit-3 only was done in Feb 2013 and that too departmentaly.
</t>
  </si>
  <si>
    <t>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</si>
  <si>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t>Due to increase in staff of CISF security personnel from 50 to 118 w.e.f. Dec,2012.</t>
  </si>
  <si>
    <t>Increased in POL rates on hired vehicles from 4.05 per Km. to 4.99 on Tata Sumo and 5.06 to 6.24 on Bolero/Scorpio &amp; Fixed charges.</t>
  </si>
  <si>
    <t xml:space="preserve">Due to increase in staff &amp; establishment of CISF. Moreover, the rate of tariff increased in F.Y. 2013-14. To control auxiliary consumption in PH, load has been shifted to State Electicity supply .
</t>
  </si>
  <si>
    <t>Due to less expenditure on Inland travel- trainings of the employees.</t>
  </si>
  <si>
    <t>increase in Sattelite and other communication expenses by Rs.12.28 Lacs booked through advice received from C.O. Decrease in telephone/ internet expenses by Rs.5.71 Lacs
Main reason is increase in no. of Ku-band/Vsat connections (Bandwidth)</t>
  </si>
  <si>
    <t>Due to increase in Tender Adv. for left out work of the Power Station</t>
  </si>
  <si>
    <t xml:space="preserve">Increase in Retired Employee Medical Benefit Actuarial valuation Provision. </t>
  </si>
  <si>
    <r>
      <rPr>
        <b/>
        <sz val="10"/>
        <rFont val="Arial"/>
        <family val="2"/>
      </rPr>
      <t xml:space="preserve">1). </t>
    </r>
    <r>
      <rPr>
        <sz val="10"/>
        <rFont val="Arial"/>
        <family val="2"/>
      </rPr>
      <t xml:space="preserve"> Increase in expenditure during  F.Y 2012-13 was due to payment of PLGI from 2007-2010 on revised pay.                                                                                              </t>
    </r>
    <r>
      <rPr>
        <b/>
        <sz val="10"/>
        <rFont val="Arial"/>
        <family val="2"/>
      </rPr>
      <t>2)</t>
    </r>
    <r>
      <rPr>
        <sz val="10"/>
        <rFont val="Arial"/>
        <family val="2"/>
      </rPr>
      <t xml:space="preserve">.  Decrease in staff from Mar, 13 to Mar, 14= 10 workmen; 1 executive;  4 supervisor.
</t>
    </r>
  </si>
  <si>
    <t>5 Nos of  workmen and 01 No Supervisor taken VRS during 2012-13 and no Employee taken VRS in 2013-14</t>
  </si>
  <si>
    <t>Increase in expenditure during  F.Y 2012-13 was due to payment of PRP for F.Y 2010-11 &amp; F.Y 2011-12 during F.Y 2012-13.</t>
  </si>
  <si>
    <t>Allocation expenditure  booked based on advices received from Corporate office/Regional office.</t>
  </si>
  <si>
    <t>Increase in other income due to amount Rs. 1.68 crore received from Executive Engineer, Electrical Project Division, PDC J&amp;K booked as other income.</t>
  </si>
</sst>
</file>

<file path=xl/styles.xml><?xml version="1.0" encoding="utf-8"?>
<styleSheet xmlns="http://schemas.openxmlformats.org/spreadsheetml/2006/main">
  <numFmts count="7">
    <numFmt numFmtId="43" formatCode="_ * #,##0.00_ ;_ * \-#,##0.00_ ;_ * &quot;-&quot;??_ ;_ @_ "/>
    <numFmt numFmtId="164" formatCode="###0;###0"/>
    <numFmt numFmtId="165" formatCode="###0.0;###0.0"/>
    <numFmt numFmtId="166" formatCode="0.0"/>
    <numFmt numFmtId="167" formatCode="mmm\-yyyy"/>
    <numFmt numFmtId="168" formatCode="0.000%"/>
    <numFmt numFmtId="169" formatCode="_(* #,##0_);_(* \(#,##0\);_(* &quot;-&quot;??_);_(@_)"/>
  </numFmts>
  <fonts count="38">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name val="Tahoma"/>
      <family val="2"/>
    </font>
    <font>
      <b/>
      <sz val="10"/>
      <name val="Tahoma"/>
      <family val="2"/>
    </font>
    <font>
      <sz val="10"/>
      <color rgb="FF000000"/>
      <name val="Times New Roman"/>
      <family val="1"/>
    </font>
    <font>
      <sz val="12"/>
      <color rgb="FF000000"/>
      <name val="Times New Roman"/>
      <family val="1"/>
    </font>
    <font>
      <sz val="11"/>
      <color rgb="FF000000"/>
      <name val="Times New Roman"/>
      <family val="1"/>
    </font>
    <font>
      <i/>
      <sz val="12"/>
      <name val="Arial"/>
      <family val="2"/>
    </font>
    <font>
      <b/>
      <sz val="30"/>
      <color rgb="FF000000"/>
      <name val="Arial"/>
      <family val="2"/>
    </font>
    <font>
      <b/>
      <sz val="10"/>
      <name val="Times New Roman"/>
      <family val="1"/>
    </font>
    <font>
      <b/>
      <sz val="12"/>
      <name val="Tahoma"/>
      <family val="2"/>
    </font>
    <font>
      <b/>
      <sz val="11"/>
      <color rgb="FF000000"/>
      <name val="Rupee Foradian"/>
    </font>
    <font>
      <sz val="11"/>
      <color rgb="FF000000"/>
      <name val="Rupee Foradian"/>
      <family val="2"/>
    </font>
    <font>
      <sz val="10.5"/>
      <name val="Calibri"/>
      <family val="2"/>
    </font>
    <font>
      <sz val="11"/>
      <name val="Calibri"/>
      <family val="2"/>
      <scheme val="minor"/>
    </font>
    <font>
      <b/>
      <sz val="11"/>
      <color rgb="FF000000"/>
      <name val="Rupee Foradian"/>
      <family val="2"/>
    </font>
    <font>
      <b/>
      <sz val="8"/>
      <name val="Rupee Foradian"/>
      <family val="2"/>
    </font>
    <font>
      <sz val="8"/>
      <name val="Rupee Foradian"/>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7"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2" fontId="22" fillId="0" borderId="8" xfId="0" applyNumberFormat="1" applyFont="1" applyBorder="1" applyAlignment="1">
      <alignment horizontal="center" vertical="center"/>
    </xf>
    <xf numFmtId="2" fontId="9" fillId="0" borderId="8"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24" fillId="0" borderId="0" xfId="1" applyFill="1" applyBorder="1" applyAlignment="1">
      <alignment horizontal="left" vertical="top"/>
    </xf>
    <xf numFmtId="0" fontId="24"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24" fillId="2" borderId="8" xfId="0" applyFont="1" applyFill="1" applyBorder="1" applyAlignment="1">
      <alignment horizontal="center" vertical="center" wrapText="1"/>
    </xf>
    <xf numFmtId="2" fontId="26"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2" fontId="0" fillId="0" borderId="0" xfId="0" applyNumberFormat="1" applyFill="1" applyBorder="1" applyAlignment="1">
      <alignment horizontal="left" vertical="top"/>
    </xf>
    <xf numFmtId="0" fontId="0" fillId="0" borderId="10" xfId="0" applyFill="1" applyBorder="1" applyAlignment="1">
      <alignment vertical="top"/>
    </xf>
    <xf numFmtId="0" fontId="0" fillId="0" borderId="12" xfId="0" applyFill="1" applyBorder="1" applyAlignment="1">
      <alignment vertical="top"/>
    </xf>
    <xf numFmtId="0" fontId="0" fillId="0" borderId="11" xfId="0" applyFill="1" applyBorder="1" applyAlignment="1">
      <alignment vertical="top"/>
    </xf>
    <xf numFmtId="2" fontId="0" fillId="0" borderId="12" xfId="0" applyNumberFormat="1" applyFill="1" applyBorder="1" applyAlignment="1">
      <alignment horizontal="center"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2" xfId="1" applyFont="1" applyFill="1" applyBorder="1" applyAlignment="1">
      <alignment vertical="top" wrapText="1"/>
    </xf>
    <xf numFmtId="0" fontId="3" fillId="0" borderId="12" xfId="1" applyFont="1" applyFill="1" applyBorder="1" applyAlignment="1">
      <alignment horizontal="center" vertical="center" wrapText="1"/>
    </xf>
    <xf numFmtId="0" fontId="3" fillId="0" borderId="11" xfId="1" applyFont="1" applyFill="1" applyBorder="1" applyAlignment="1">
      <alignment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0" fontId="10" fillId="0" borderId="8" xfId="1" applyFont="1" applyFill="1" applyBorder="1" applyAlignment="1">
      <alignment horizontal="center"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166" fontId="4" fillId="0" borderId="11" xfId="1" applyNumberFormat="1" applyFont="1" applyBorder="1" applyAlignment="1">
      <alignment horizontal="center" vertical="center" wrapText="1"/>
    </xf>
    <xf numFmtId="166" fontId="4" fillId="0" borderId="8" xfId="1" applyNumberFormat="1" applyFont="1" applyBorder="1" applyAlignment="1">
      <alignment horizontal="center" vertical="center" wrapText="1"/>
    </xf>
    <xf numFmtId="2" fontId="4" fillId="0" borderId="8" xfId="1" applyNumberFormat="1" applyFont="1" applyBorder="1" applyAlignment="1">
      <alignment horizontal="center" vertical="center" wrapText="1"/>
    </xf>
    <xf numFmtId="2" fontId="10" fillId="0" borderId="8" xfId="1" applyNumberFormat="1" applyFont="1" applyFill="1" applyBorder="1" applyAlignment="1">
      <alignment horizontal="center" vertical="top" wrapText="1"/>
    </xf>
    <xf numFmtId="166" fontId="10" fillId="0" borderId="8" xfId="1" applyNumberFormat="1" applyFont="1" applyFill="1" applyBorder="1" applyAlignment="1">
      <alignment horizontal="center" vertical="top" wrapText="1"/>
    </xf>
    <xf numFmtId="2" fontId="4" fillId="0" borderId="11" xfId="1" applyNumberFormat="1" applyFont="1" applyBorder="1" applyAlignment="1">
      <alignment horizontal="center" vertical="center" wrapText="1"/>
    </xf>
    <xf numFmtId="164" fontId="21" fillId="2" borderId="1" xfId="1" applyNumberFormat="1" applyFont="1" applyFill="1" applyBorder="1" applyAlignment="1">
      <alignment horizontal="center" vertical="top" wrapText="1"/>
    </xf>
    <xf numFmtId="0" fontId="10" fillId="2" borderId="2" xfId="1" applyFont="1" applyFill="1" applyBorder="1" applyAlignment="1">
      <alignment vertical="top" wrapText="1"/>
    </xf>
    <xf numFmtId="0" fontId="10" fillId="2" borderId="8" xfId="1" applyFont="1" applyFill="1" applyBorder="1" applyAlignment="1">
      <alignment horizontal="center" vertical="center" wrapText="1"/>
    </xf>
    <xf numFmtId="2" fontId="10" fillId="2" borderId="8" xfId="1" applyNumberFormat="1" applyFont="1" applyFill="1" applyBorder="1" applyAlignment="1">
      <alignment horizontal="center" vertical="center" wrapText="1"/>
    </xf>
    <xf numFmtId="0" fontId="10" fillId="0" borderId="1" xfId="1" applyFont="1" applyFill="1" applyBorder="1" applyAlignment="1">
      <alignment horizontal="center" vertical="top" wrapText="1"/>
    </xf>
    <xf numFmtId="0" fontId="27" fillId="0" borderId="0" xfId="1" applyFont="1" applyFill="1" applyBorder="1" applyAlignment="1">
      <alignment horizontal="left" vertical="top"/>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4" fontId="10" fillId="0" borderId="8" xfId="1" applyNumberFormat="1" applyFont="1" applyFill="1" applyBorder="1" applyAlignment="1">
      <alignment horizontal="center" vertical="top" wrapText="1"/>
    </xf>
    <xf numFmtId="10" fontId="10" fillId="0" borderId="8" xfId="1" applyNumberFormat="1" applyFont="1" applyFill="1" applyBorder="1" applyAlignment="1">
      <alignment horizontal="center" vertical="top" wrapText="1"/>
    </xf>
    <xf numFmtId="168" fontId="10" fillId="0" borderId="8" xfId="1" applyNumberFormat="1" applyFont="1" applyFill="1" applyBorder="1" applyAlignment="1">
      <alignment horizontal="center" vertical="top" wrapText="1"/>
    </xf>
    <xf numFmtId="0" fontId="10" fillId="0" borderId="14" xfId="1" applyFont="1" applyFill="1" applyBorder="1" applyAlignment="1">
      <alignment horizontal="center" vertical="center" wrapText="1"/>
    </xf>
    <xf numFmtId="0" fontId="10" fillId="0" borderId="7" xfId="1" applyFont="1" applyFill="1" applyBorder="1" applyAlignment="1">
      <alignment vertical="center" wrapText="1"/>
    </xf>
    <xf numFmtId="0" fontId="3" fillId="0" borderId="8" xfId="1" applyFont="1" applyFill="1" applyBorder="1" applyAlignment="1">
      <alignment horizontal="center" vertical="center" wrapText="1"/>
    </xf>
    <xf numFmtId="0" fontId="24" fillId="0" borderId="0" xfId="1" applyFill="1" applyBorder="1" applyAlignment="1">
      <alignment horizontal="left" vertical="center"/>
    </xf>
    <xf numFmtId="2" fontId="2" fillId="0" borderId="8" xfId="0" applyNumberFormat="1" applyFont="1" applyFill="1" applyBorder="1" applyAlignment="1">
      <alignment horizontal="center" vertical="center" wrapText="1"/>
    </xf>
    <xf numFmtId="2" fontId="7" fillId="2" borderId="8"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2" fontId="22" fillId="3" borderId="8" xfId="0" applyNumberFormat="1" applyFont="1" applyFill="1" applyBorder="1" applyAlignment="1">
      <alignment horizontal="center" vertical="center"/>
    </xf>
    <xf numFmtId="2" fontId="23" fillId="0" borderId="8" xfId="0" applyNumberFormat="1" applyFont="1" applyBorder="1" applyAlignment="1">
      <alignment horizontal="center" vertical="center"/>
    </xf>
    <xf numFmtId="0" fontId="15" fillId="0" borderId="8" xfId="0" applyFont="1" applyFill="1" applyBorder="1" applyAlignment="1">
      <alignment horizontal="left" vertical="top"/>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10" fillId="0" borderId="0" xfId="0" applyFont="1" applyFill="1" applyBorder="1" applyAlignment="1">
      <alignment horizontal="left" vertical="top" wrapText="1"/>
    </xf>
    <xf numFmtId="2" fontId="0" fillId="0" borderId="10" xfId="0" applyNumberFormat="1" applyFill="1" applyBorder="1" applyAlignment="1">
      <alignment horizontal="center" vertical="top"/>
    </xf>
    <xf numFmtId="2" fontId="0" fillId="0" borderId="12" xfId="0" applyNumberFormat="1" applyFill="1" applyBorder="1" applyAlignment="1">
      <alignment horizontal="center" vertical="top"/>
    </xf>
    <xf numFmtId="2" fontId="0" fillId="0" borderId="11" xfId="0" applyNumberFormat="1" applyFill="1" applyBorder="1" applyAlignment="1">
      <alignment horizontal="center" vertical="top"/>
    </xf>
    <xf numFmtId="0" fontId="2"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2" fontId="18" fillId="0" borderId="10" xfId="0" applyNumberFormat="1" applyFont="1" applyBorder="1" applyAlignment="1">
      <alignment horizontal="center" vertical="center" wrapText="1"/>
    </xf>
    <xf numFmtId="2" fontId="18" fillId="0" borderId="11" xfId="0" applyNumberFormat="1" applyFont="1" applyBorder="1" applyAlignment="1">
      <alignment horizontal="center" vertical="center" wrapText="1"/>
    </xf>
    <xf numFmtId="2" fontId="6" fillId="0" borderId="8"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0" fillId="0" borderId="8" xfId="0" applyFill="1" applyBorder="1" applyAlignment="1">
      <alignment horizontal="left" vertical="center" wrapText="1"/>
    </xf>
    <xf numFmtId="0" fontId="18" fillId="0" borderId="8" xfId="0" applyFont="1" applyFill="1" applyBorder="1" applyAlignment="1">
      <alignment horizontal="left" vertical="top" wrapText="1"/>
    </xf>
    <xf numFmtId="0" fontId="12" fillId="0" borderId="0" xfId="0" applyFont="1" applyFill="1" applyBorder="1" applyAlignment="1">
      <alignment horizontal="center" vertical="top"/>
    </xf>
    <xf numFmtId="0" fontId="17"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5" fillId="0" borderId="8" xfId="0" applyFont="1" applyFill="1" applyBorder="1" applyAlignment="1">
      <alignment horizontal="center" vertical="top" wrapText="1"/>
    </xf>
    <xf numFmtId="0" fontId="10" fillId="0" borderId="15"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1" xfId="1" applyFont="1" applyFill="1" applyBorder="1" applyAlignment="1">
      <alignment horizontal="center" vertical="top" wrapText="1"/>
    </xf>
    <xf numFmtId="167" fontId="3" fillId="0" borderId="10" xfId="1" applyNumberFormat="1" applyFont="1" applyFill="1" applyBorder="1" applyAlignment="1">
      <alignment horizontal="center" vertical="top" wrapText="1"/>
    </xf>
    <xf numFmtId="167" fontId="3" fillId="0" borderId="12" xfId="1" applyNumberFormat="1" applyFont="1" applyFill="1" applyBorder="1" applyAlignment="1">
      <alignment horizontal="center" vertical="top" wrapText="1"/>
    </xf>
    <xf numFmtId="167" fontId="3" fillId="0" borderId="11" xfId="1" applyNumberFormat="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164" fontId="21" fillId="0" borderId="4" xfId="0" applyNumberFormat="1" applyFont="1" applyFill="1" applyBorder="1" applyAlignment="1">
      <alignment horizontal="left" vertical="top" wrapText="1"/>
    </xf>
    <xf numFmtId="0" fontId="28" fillId="0" borderId="15"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10" fillId="0" borderId="10" xfId="1" applyFont="1" applyFill="1" applyBorder="1" applyAlignment="1">
      <alignment horizontal="center" vertical="top" wrapText="1"/>
    </xf>
    <xf numFmtId="0" fontId="10" fillId="0" borderId="12" xfId="1" applyFont="1" applyFill="1" applyBorder="1" applyAlignment="1">
      <alignment horizontal="center" vertical="top" wrapText="1"/>
    </xf>
    <xf numFmtId="0" fontId="10" fillId="0" borderId="11" xfId="1" applyFont="1" applyFill="1" applyBorder="1" applyAlignment="1">
      <alignment horizontal="center" vertical="top" wrapText="1"/>
    </xf>
    <xf numFmtId="0" fontId="2" fillId="0" borderId="0" xfId="2" applyFont="1" applyFill="1" applyBorder="1" applyAlignment="1">
      <alignment vertical="center" wrapText="1"/>
    </xf>
    <xf numFmtId="0" fontId="3" fillId="0" borderId="0" xfId="2" applyFont="1" applyFill="1" applyBorder="1" applyAlignment="1">
      <alignment horizontal="center" vertical="center" wrapText="1"/>
    </xf>
    <xf numFmtId="0" fontId="2" fillId="0" borderId="0" xfId="2" applyFont="1" applyFill="1" applyAlignment="1">
      <alignment vertical="center" wrapText="1"/>
    </xf>
    <xf numFmtId="0" fontId="30" fillId="0" borderId="0"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6" fillId="0" borderId="21" xfId="2" applyFont="1" applyFill="1" applyBorder="1" applyAlignment="1">
      <alignment horizontal="center" vertical="center" wrapText="1"/>
    </xf>
    <xf numFmtId="169" fontId="6" fillId="0" borderId="21" xfId="3" applyNumberFormat="1" applyFont="1" applyFill="1" applyBorder="1" applyAlignment="1" applyProtection="1">
      <alignment horizontal="center" vertical="center" wrapText="1"/>
    </xf>
    <xf numFmtId="0" fontId="31" fillId="0" borderId="21" xfId="2" applyFont="1" applyFill="1" applyBorder="1" applyAlignment="1">
      <alignment horizontal="center" vertical="center" wrapText="1"/>
    </xf>
    <xf numFmtId="0" fontId="6" fillId="0" borderId="22" xfId="2" applyFont="1" applyFill="1" applyBorder="1" applyAlignment="1">
      <alignment horizontal="center" vertical="center" wrapText="1"/>
    </xf>
    <xf numFmtId="169" fontId="6" fillId="0" borderId="22" xfId="3" applyNumberFormat="1" applyFont="1" applyFill="1" applyBorder="1" applyAlignment="1" applyProtection="1">
      <alignment horizontal="center" vertical="center" wrapText="1"/>
    </xf>
    <xf numFmtId="0" fontId="31" fillId="0" borderId="22" xfId="2" applyFont="1" applyFill="1" applyBorder="1" applyAlignment="1">
      <alignment horizontal="center" vertical="center" wrapText="1"/>
    </xf>
    <xf numFmtId="0" fontId="6" fillId="0" borderId="8" xfId="2" applyFont="1" applyFill="1" applyBorder="1" applyAlignment="1">
      <alignment horizontal="center" vertical="center" wrapText="1"/>
    </xf>
    <xf numFmtId="14" fontId="2" fillId="0" borderId="8" xfId="2" applyNumberFormat="1" applyFont="1" applyFill="1" applyBorder="1" applyAlignment="1">
      <alignment vertical="center" wrapText="1"/>
    </xf>
    <xf numFmtId="0" fontId="2" fillId="0" borderId="8" xfId="2" applyFont="1" applyFill="1" applyBorder="1" applyAlignment="1">
      <alignment vertical="center" wrapText="1"/>
    </xf>
    <xf numFmtId="0" fontId="32" fillId="0" borderId="8" xfId="2" applyFont="1" applyFill="1" applyBorder="1" applyAlignment="1">
      <alignment vertical="center" wrapText="1"/>
    </xf>
    <xf numFmtId="0" fontId="6" fillId="0" borderId="8" xfId="2" applyFont="1" applyFill="1" applyBorder="1" applyAlignment="1">
      <alignment vertical="center" wrapText="1"/>
    </xf>
    <xf numFmtId="9" fontId="2" fillId="0" borderId="8" xfId="4" applyFont="1" applyFill="1" applyBorder="1" applyAlignment="1">
      <alignment vertical="center" wrapText="1"/>
    </xf>
    <xf numFmtId="1" fontId="2" fillId="0" borderId="8" xfId="2" applyNumberFormat="1" applyFont="1" applyFill="1" applyBorder="1" applyAlignment="1">
      <alignment vertical="center" wrapText="1"/>
    </xf>
    <xf numFmtId="1" fontId="6" fillId="0" borderId="8" xfId="2" applyNumberFormat="1" applyFont="1" applyFill="1" applyBorder="1" applyAlignment="1">
      <alignment vertical="center" wrapText="1"/>
    </xf>
    <xf numFmtId="0" fontId="2" fillId="0" borderId="8" xfId="2" applyFont="1" applyFill="1" applyBorder="1" applyAlignment="1">
      <alignment horizontal="right" vertical="center" wrapText="1"/>
    </xf>
    <xf numFmtId="0" fontId="6" fillId="0" borderId="0" xfId="2" applyFont="1" applyFill="1" applyAlignment="1">
      <alignment vertical="center" wrapText="1"/>
    </xf>
    <xf numFmtId="0" fontId="1" fillId="0" borderId="8" xfId="2" applyFill="1" applyBorder="1" applyAlignment="1">
      <alignment vertical="center" wrapText="1"/>
    </xf>
    <xf numFmtId="0" fontId="3" fillId="0" borderId="8" xfId="2" applyFont="1" applyFill="1" applyBorder="1" applyAlignment="1">
      <alignment vertical="center" wrapText="1"/>
    </xf>
    <xf numFmtId="0" fontId="2" fillId="0" borderId="0" xfId="2" applyFont="1" applyBorder="1" applyAlignment="1">
      <alignment horizontal="center" vertical="center" wrapText="1"/>
    </xf>
    <xf numFmtId="0" fontId="2" fillId="0" borderId="0" xfId="2" applyFont="1" applyBorder="1" applyAlignment="1">
      <alignment vertical="center" wrapText="1"/>
    </xf>
    <xf numFmtId="0" fontId="2" fillId="0" borderId="0" xfId="2" applyFont="1" applyAlignment="1">
      <alignment vertical="center" wrapText="1"/>
    </xf>
    <xf numFmtId="0" fontId="3" fillId="0" borderId="0" xfId="2" applyFont="1" applyBorder="1" applyAlignment="1">
      <alignment horizontal="center" vertical="center" wrapText="1"/>
    </xf>
    <xf numFmtId="0" fontId="30" fillId="0" borderId="0" xfId="2" applyFont="1" applyBorder="1" applyAlignment="1">
      <alignment horizontal="left" vertical="center" wrapText="1"/>
    </xf>
    <xf numFmtId="0" fontId="30" fillId="0" borderId="0" xfId="2" applyFont="1" applyBorder="1" applyAlignment="1">
      <alignment horizontal="left" vertical="center" wrapText="1"/>
    </xf>
    <xf numFmtId="0" fontId="30" fillId="0" borderId="13" xfId="2" applyFont="1" applyBorder="1" applyAlignment="1">
      <alignment horizontal="left" vertical="center" wrapText="1"/>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8" xfId="2" applyFont="1" applyBorder="1" applyAlignment="1">
      <alignment horizontal="center" vertical="center" wrapText="1"/>
    </xf>
    <xf numFmtId="14" fontId="2" fillId="0" borderId="8" xfId="2" applyNumberFormat="1" applyFont="1" applyBorder="1" applyAlignment="1">
      <alignment vertical="center" wrapText="1"/>
    </xf>
    <xf numFmtId="0" fontId="2" fillId="0" borderId="8" xfId="2" applyFont="1" applyBorder="1" applyAlignment="1">
      <alignment vertical="center" wrapText="1"/>
    </xf>
    <xf numFmtId="0" fontId="6" fillId="0" borderId="8" xfId="2" applyFont="1" applyBorder="1" applyAlignment="1">
      <alignment vertical="center" wrapText="1"/>
    </xf>
    <xf numFmtId="9" fontId="2" fillId="0" borderId="8" xfId="4" applyFont="1" applyBorder="1" applyAlignment="1">
      <alignment vertical="center" wrapText="1"/>
    </xf>
    <xf numFmtId="0" fontId="2" fillId="0" borderId="8" xfId="2" applyFont="1" applyBorder="1" applyAlignment="1">
      <alignment horizontal="center" vertical="center" wrapText="1"/>
    </xf>
    <xf numFmtId="0" fontId="2" fillId="0" borderId="8" xfId="2" applyFont="1" applyFill="1" applyBorder="1" applyAlignment="1">
      <alignment horizontal="center" vertical="center" wrapText="1"/>
    </xf>
    <xf numFmtId="10" fontId="2" fillId="0" borderId="8" xfId="4" applyNumberFormat="1" applyFont="1" applyBorder="1" applyAlignment="1">
      <alignment vertical="center" wrapText="1"/>
    </xf>
    <xf numFmtId="0" fontId="6" fillId="0" borderId="0" xfId="2" applyFont="1" applyAlignment="1">
      <alignment vertical="center" wrapText="1"/>
    </xf>
    <xf numFmtId="1" fontId="33" fillId="0" borderId="8" xfId="5" applyNumberFormat="1" applyFont="1" applyFill="1" applyBorder="1" applyAlignment="1">
      <alignment horizontal="left" vertical="center" wrapText="1"/>
    </xf>
    <xf numFmtId="0" fontId="34" fillId="0" borderId="8" xfId="2" applyFont="1" applyFill="1" applyBorder="1" applyAlignment="1">
      <alignment vertical="center" wrapText="1"/>
    </xf>
    <xf numFmtId="0" fontId="2" fillId="0" borderId="0" xfId="2" applyFont="1" applyAlignment="1">
      <alignment horizontal="center" vertical="center" wrapText="1"/>
    </xf>
    <xf numFmtId="0" fontId="2" fillId="0" borderId="0" xfId="2" applyFont="1"/>
    <xf numFmtId="0" fontId="6" fillId="0" borderId="23" xfId="2" applyFont="1" applyBorder="1" applyAlignment="1">
      <alignment horizontal="center" vertical="top" wrapText="1"/>
    </xf>
    <xf numFmtId="169" fontId="6" fillId="0" borderId="23" xfId="3" applyNumberFormat="1" applyFont="1" applyFill="1" applyBorder="1" applyAlignment="1" applyProtection="1">
      <alignment horizontal="center" vertical="top" wrapText="1"/>
    </xf>
    <xf numFmtId="0" fontId="35" fillId="0" borderId="23" xfId="2" applyFont="1" applyFill="1" applyBorder="1" applyAlignment="1">
      <alignment horizontal="center" vertical="top" wrapText="1"/>
    </xf>
    <xf numFmtId="0" fontId="6" fillId="0" borderId="22" xfId="2" applyFont="1" applyBorder="1" applyAlignment="1">
      <alignment horizontal="center" vertical="top" wrapText="1"/>
    </xf>
    <xf numFmtId="169" fontId="6" fillId="0" borderId="22" xfId="3" applyNumberFormat="1" applyFont="1" applyFill="1" applyBorder="1" applyAlignment="1" applyProtection="1">
      <alignment horizontal="center" vertical="top" wrapText="1"/>
    </xf>
    <xf numFmtId="0" fontId="35" fillId="0" borderId="22" xfId="2" applyFont="1" applyFill="1" applyBorder="1" applyAlignment="1">
      <alignment horizontal="center" vertical="top" wrapText="1"/>
    </xf>
    <xf numFmtId="0" fontId="6" fillId="0" borderId="8" xfId="2" applyFont="1" applyBorder="1" applyAlignment="1">
      <alignment horizontal="center" vertical="top" wrapText="1"/>
    </xf>
    <xf numFmtId="14" fontId="2" fillId="0" borderId="8" xfId="2" applyNumberFormat="1" applyFont="1" applyBorder="1" applyAlignment="1">
      <alignment vertical="top" wrapText="1"/>
    </xf>
    <xf numFmtId="0" fontId="2" fillId="0" borderId="8" xfId="2" applyFont="1" applyBorder="1" applyAlignment="1">
      <alignment vertical="top" wrapText="1"/>
    </xf>
    <xf numFmtId="0" fontId="32" fillId="0" borderId="8" xfId="2" applyFont="1" applyFill="1" applyBorder="1" applyAlignment="1">
      <alignment vertical="top" wrapText="1"/>
    </xf>
    <xf numFmtId="0" fontId="6" fillId="0" borderId="8" xfId="2" applyFont="1" applyBorder="1" applyAlignment="1">
      <alignment vertical="top" wrapText="1"/>
    </xf>
    <xf numFmtId="9" fontId="2" fillId="0" borderId="8" xfId="4" applyFont="1" applyBorder="1" applyAlignment="1">
      <alignment vertical="top" wrapText="1"/>
    </xf>
    <xf numFmtId="0" fontId="6" fillId="0" borderId="8" xfId="2" applyFont="1" applyFill="1" applyBorder="1" applyAlignment="1">
      <alignment vertical="top" wrapText="1"/>
    </xf>
    <xf numFmtId="0" fontId="2" fillId="0" borderId="8" xfId="2" applyFont="1" applyFill="1" applyBorder="1" applyAlignment="1">
      <alignment vertical="top" wrapText="1"/>
    </xf>
    <xf numFmtId="0" fontId="2" fillId="0" borderId="0" xfId="2" applyFont="1" applyFill="1"/>
    <xf numFmtId="0" fontId="6" fillId="0" borderId="8" xfId="2" applyFont="1" applyFill="1" applyBorder="1" applyAlignment="1">
      <alignment horizontal="center" vertical="top" wrapText="1"/>
    </xf>
    <xf numFmtId="0" fontId="2" fillId="0" borderId="8" xfId="2" applyFont="1" applyBorder="1" applyAlignment="1">
      <alignment horizontal="center" vertical="top" wrapText="1"/>
    </xf>
    <xf numFmtId="0" fontId="2" fillId="0" borderId="8" xfId="2" applyFont="1" applyFill="1" applyBorder="1" applyAlignment="1">
      <alignment horizontal="center" vertical="top" wrapText="1"/>
    </xf>
    <xf numFmtId="0" fontId="1" fillId="0" borderId="8" xfId="2" applyFill="1" applyBorder="1" applyAlignment="1">
      <alignment vertical="top" wrapText="1"/>
    </xf>
    <xf numFmtId="0" fontId="6" fillId="0" borderId="0" xfId="2" applyFont="1"/>
    <xf numFmtId="0" fontId="2" fillId="0" borderId="0" xfId="2" applyFont="1" applyAlignment="1">
      <alignment vertical="top"/>
    </xf>
    <xf numFmtId="0" fontId="2" fillId="0" borderId="0" xfId="2" applyFont="1" applyAlignment="1">
      <alignment horizontal="center"/>
    </xf>
    <xf numFmtId="0" fontId="2" fillId="0" borderId="0" xfId="2" applyFont="1" applyBorder="1" applyAlignment="1">
      <alignment horizontal="left" vertical="center" wrapText="1"/>
    </xf>
    <xf numFmtId="0" fontId="35" fillId="0" borderId="21" xfId="2" applyFont="1" applyFill="1" applyBorder="1" applyAlignment="1">
      <alignment horizontal="center" vertical="center" wrapText="1"/>
    </xf>
    <xf numFmtId="0" fontId="35" fillId="0" borderId="22" xfId="2" applyFont="1" applyFill="1" applyBorder="1" applyAlignment="1">
      <alignment horizontal="center" vertical="center" wrapText="1"/>
    </xf>
    <xf numFmtId="0" fontId="2" fillId="0" borderId="22" xfId="2" applyFont="1" applyFill="1" applyBorder="1" applyAlignment="1">
      <alignment vertical="center" wrapText="1"/>
    </xf>
    <xf numFmtId="0" fontId="2" fillId="0" borderId="8" xfId="2" applyFont="1" applyFill="1" applyBorder="1" applyAlignment="1">
      <alignment horizontal="left" vertical="center" wrapText="1"/>
    </xf>
  </cellXfs>
  <cellStyles count="6">
    <cellStyle name="Comma 2" xfId="3"/>
    <cellStyle name="Normal" xfId="0" builtinId="0"/>
    <cellStyle name="Normal 2" xfId="1"/>
    <cellStyle name="Normal 3" xfId="2"/>
    <cellStyle name="Normal_Linkage BS Dec09" xf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M84"/>
  <sheetViews>
    <sheetView view="pageBreakPreview" zoomScaleNormal="100" zoomScaleSheetLayoutView="100" workbookViewId="0">
      <selection activeCell="N37" sqref="N37"/>
    </sheetView>
  </sheetViews>
  <sheetFormatPr defaultRowHeight="12.75"/>
  <cols>
    <col min="1" max="1" width="2.33203125" customWidth="1"/>
    <col min="2" max="2" width="6.5" style="18" customWidth="1"/>
    <col min="3" max="3" width="5.6640625" customWidth="1"/>
    <col min="4" max="4" width="25.1640625" customWidth="1"/>
    <col min="5" max="5" width="13.83203125" style="3" customWidth="1"/>
    <col min="6" max="10" width="13.83203125" customWidth="1"/>
  </cols>
  <sheetData>
    <row r="1" spans="2:10">
      <c r="I1" s="2" t="s">
        <v>26</v>
      </c>
    </row>
    <row r="2" spans="2:10">
      <c r="I2" s="17" t="s">
        <v>78</v>
      </c>
    </row>
    <row r="3" spans="2:10" ht="39" customHeight="1">
      <c r="B3" s="135" t="s">
        <v>66</v>
      </c>
      <c r="C3" s="135"/>
      <c r="D3" s="135"/>
      <c r="E3" s="135"/>
      <c r="F3" s="135"/>
      <c r="G3" s="135"/>
      <c r="H3" s="135"/>
      <c r="I3" s="135"/>
      <c r="J3" s="135"/>
    </row>
    <row r="4" spans="2:10" ht="8.25" customHeight="1">
      <c r="B4" s="136"/>
      <c r="C4" s="136"/>
      <c r="D4" s="136"/>
      <c r="E4" s="136"/>
      <c r="F4" s="136"/>
      <c r="G4" s="136"/>
      <c r="H4" s="136"/>
      <c r="I4" s="136"/>
      <c r="J4" s="137"/>
    </row>
    <row r="5" spans="2:10" ht="25.5" customHeight="1">
      <c r="B5" s="11"/>
      <c r="C5" s="138" t="s">
        <v>73</v>
      </c>
      <c r="D5" s="139"/>
      <c r="E5" s="14" t="s">
        <v>74</v>
      </c>
      <c r="F5" s="14" t="s">
        <v>75</v>
      </c>
      <c r="G5" s="14" t="s">
        <v>62</v>
      </c>
      <c r="H5" s="14" t="s">
        <v>76</v>
      </c>
      <c r="I5" s="14" t="s">
        <v>63</v>
      </c>
      <c r="J5" s="15" t="s">
        <v>64</v>
      </c>
    </row>
    <row r="6" spans="2:10" ht="20.100000000000001" customHeight="1">
      <c r="B6" s="12">
        <v>1</v>
      </c>
      <c r="C6" s="130" t="s">
        <v>0</v>
      </c>
      <c r="D6" s="130"/>
      <c r="E6" s="4"/>
      <c r="F6" s="140" t="s">
        <v>141</v>
      </c>
      <c r="G6" s="141"/>
      <c r="H6" s="141"/>
      <c r="I6" s="141"/>
      <c r="J6" s="142"/>
    </row>
    <row r="7" spans="2:10" ht="20.100000000000001" customHeight="1">
      <c r="B7" s="12">
        <v>2</v>
      </c>
      <c r="C7" s="130" t="s">
        <v>8</v>
      </c>
      <c r="D7" s="130"/>
      <c r="E7" s="4"/>
      <c r="F7" s="140" t="s">
        <v>142</v>
      </c>
      <c r="G7" s="141"/>
      <c r="H7" s="141"/>
      <c r="I7" s="141"/>
      <c r="J7" s="142"/>
    </row>
    <row r="8" spans="2:10" ht="27" customHeight="1">
      <c r="B8" s="12">
        <v>3</v>
      </c>
      <c r="C8" s="130" t="s">
        <v>10</v>
      </c>
      <c r="D8" s="130"/>
      <c r="E8" s="7" t="s">
        <v>11</v>
      </c>
      <c r="F8" s="143">
        <v>120</v>
      </c>
      <c r="G8" s="144"/>
      <c r="H8" s="144"/>
      <c r="I8" s="144"/>
      <c r="J8" s="145"/>
    </row>
    <row r="9" spans="2:10" s="10" customFormat="1" ht="44.25" customHeight="1">
      <c r="B9" s="12">
        <v>4</v>
      </c>
      <c r="C9" s="133" t="s">
        <v>12</v>
      </c>
      <c r="D9" s="133"/>
      <c r="E9" s="21" t="s">
        <v>13</v>
      </c>
      <c r="F9" s="140" t="s">
        <v>131</v>
      </c>
      <c r="G9" s="141"/>
      <c r="H9" s="141"/>
      <c r="I9" s="141"/>
      <c r="J9" s="142"/>
    </row>
    <row r="10" spans="2:10" ht="20.100000000000001" customHeight="1">
      <c r="B10" s="12">
        <v>5</v>
      </c>
      <c r="C10" s="130" t="s">
        <v>14</v>
      </c>
      <c r="D10" s="130"/>
      <c r="E10" s="4"/>
      <c r="F10" s="140" t="s">
        <v>132</v>
      </c>
      <c r="G10" s="141"/>
      <c r="H10" s="141"/>
      <c r="I10" s="141"/>
      <c r="J10" s="142"/>
    </row>
    <row r="11" spans="2:10" ht="28.5" customHeight="1">
      <c r="B11" s="39">
        <v>6</v>
      </c>
      <c r="C11" s="134" t="s">
        <v>15</v>
      </c>
      <c r="D11" s="134"/>
      <c r="E11" s="40" t="s">
        <v>67</v>
      </c>
      <c r="F11" s="49">
        <v>3.9697292762682834</v>
      </c>
      <c r="G11" s="49">
        <v>3.9697292762682834</v>
      </c>
      <c r="H11" s="49">
        <v>3.9697292762682834</v>
      </c>
      <c r="I11" s="49">
        <v>3.9697292762682834</v>
      </c>
      <c r="J11" s="49">
        <v>3.9697292762682834</v>
      </c>
    </row>
    <row r="12" spans="2:10" ht="20.100000000000001" customHeight="1">
      <c r="B12" s="12">
        <v>7</v>
      </c>
      <c r="C12" s="130" t="s">
        <v>16</v>
      </c>
      <c r="D12" s="130"/>
      <c r="E12" s="7" t="s">
        <v>17</v>
      </c>
      <c r="F12" s="24" t="s">
        <v>133</v>
      </c>
      <c r="G12" s="24" t="s">
        <v>137</v>
      </c>
      <c r="H12" s="24" t="s">
        <v>138</v>
      </c>
      <c r="I12" s="24" t="s">
        <v>139</v>
      </c>
      <c r="J12" s="24" t="s">
        <v>140</v>
      </c>
    </row>
    <row r="13" spans="2:10" ht="30" customHeight="1">
      <c r="B13" s="12">
        <v>8</v>
      </c>
      <c r="C13" s="130" t="s">
        <v>18</v>
      </c>
      <c r="D13" s="130"/>
      <c r="E13" s="7" t="s">
        <v>17</v>
      </c>
      <c r="F13" s="53" t="s">
        <v>134</v>
      </c>
      <c r="G13" s="53" t="s">
        <v>134</v>
      </c>
      <c r="H13" s="53" t="s">
        <v>134</v>
      </c>
      <c r="I13" s="53" t="s">
        <v>134</v>
      </c>
      <c r="J13" s="53" t="s">
        <v>134</v>
      </c>
    </row>
    <row r="14" spans="2:10" ht="30" customHeight="1">
      <c r="B14" s="12">
        <v>9</v>
      </c>
      <c r="C14" s="130" t="s">
        <v>19</v>
      </c>
      <c r="D14" s="130"/>
      <c r="E14" s="7" t="s">
        <v>17</v>
      </c>
      <c r="F14" s="53" t="s">
        <v>135</v>
      </c>
      <c r="G14" s="53" t="s">
        <v>135</v>
      </c>
      <c r="H14" s="53" t="s">
        <v>135</v>
      </c>
      <c r="I14" s="53" t="s">
        <v>135</v>
      </c>
      <c r="J14" s="53" t="s">
        <v>135</v>
      </c>
    </row>
    <row r="15" spans="2:10" ht="15" customHeight="1">
      <c r="B15" s="39">
        <v>10</v>
      </c>
      <c r="C15" s="132" t="s">
        <v>20</v>
      </c>
      <c r="D15" s="132"/>
      <c r="E15" s="58" t="s">
        <v>1</v>
      </c>
      <c r="F15" s="51" t="s">
        <v>136</v>
      </c>
      <c r="G15" s="51" t="s">
        <v>136</v>
      </c>
      <c r="H15" s="51" t="s">
        <v>136</v>
      </c>
      <c r="I15" s="51" t="s">
        <v>136</v>
      </c>
      <c r="J15" s="51" t="s">
        <v>136</v>
      </c>
    </row>
    <row r="16" spans="2:10" ht="15" customHeight="1">
      <c r="B16" s="39">
        <v>11</v>
      </c>
      <c r="C16" s="132" t="s">
        <v>21</v>
      </c>
      <c r="D16" s="132"/>
      <c r="E16" s="58" t="s">
        <v>1</v>
      </c>
      <c r="F16" s="51" t="s">
        <v>145</v>
      </c>
      <c r="G16" s="51" t="s">
        <v>145</v>
      </c>
      <c r="H16" s="51" t="s">
        <v>145</v>
      </c>
      <c r="I16" s="51" t="s">
        <v>145</v>
      </c>
      <c r="J16" s="51" t="s">
        <v>145</v>
      </c>
    </row>
    <row r="17" spans="1:13" ht="15" customHeight="1">
      <c r="B17" s="39">
        <v>12</v>
      </c>
      <c r="C17" s="132" t="s">
        <v>22</v>
      </c>
      <c r="D17" s="132"/>
      <c r="E17" s="59"/>
      <c r="F17" s="52"/>
      <c r="G17" s="52"/>
      <c r="H17" s="52"/>
      <c r="I17" s="52"/>
      <c r="J17" s="52"/>
    </row>
    <row r="18" spans="1:13" ht="42.75" customHeight="1">
      <c r="B18" s="60">
        <v>12.1</v>
      </c>
      <c r="C18" s="132" t="s">
        <v>23</v>
      </c>
      <c r="D18" s="132"/>
      <c r="E18" s="58" t="s">
        <v>7</v>
      </c>
      <c r="F18" s="99">
        <v>32.955829999999999</v>
      </c>
      <c r="G18" s="99">
        <v>58.194470000000003</v>
      </c>
      <c r="H18" s="99">
        <v>107.55625999999999</v>
      </c>
      <c r="I18" s="99">
        <v>61.094859999999997</v>
      </c>
      <c r="J18" s="99">
        <v>10.12876</v>
      </c>
    </row>
    <row r="19" spans="1:13" ht="42.75" customHeight="1">
      <c r="B19" s="60">
        <v>12.2</v>
      </c>
      <c r="C19" s="132" t="s">
        <v>24</v>
      </c>
      <c r="D19" s="132"/>
      <c r="E19" s="58" t="s">
        <v>7</v>
      </c>
      <c r="F19" s="99">
        <v>32.955829999999999</v>
      </c>
      <c r="G19" s="99">
        <v>0</v>
      </c>
      <c r="H19" s="99">
        <v>0</v>
      </c>
      <c r="I19" s="99">
        <v>0</v>
      </c>
      <c r="J19" s="99">
        <v>0</v>
      </c>
    </row>
    <row r="20" spans="1:13" ht="15" customHeight="1">
      <c r="B20" s="11"/>
      <c r="C20" s="130" t="s">
        <v>2</v>
      </c>
      <c r="D20" s="130"/>
      <c r="E20" s="4"/>
      <c r="F20" s="50"/>
      <c r="G20" s="50"/>
      <c r="H20" s="50"/>
      <c r="I20" s="50"/>
      <c r="J20" s="50"/>
    </row>
    <row r="21" spans="1:13" ht="15" customHeight="1">
      <c r="B21" s="12">
        <v>13</v>
      </c>
      <c r="C21" s="130" t="s">
        <v>3</v>
      </c>
      <c r="D21" s="130"/>
      <c r="E21" s="4"/>
      <c r="F21" s="50"/>
      <c r="G21" s="50"/>
      <c r="H21" s="50"/>
      <c r="I21" s="50"/>
      <c r="J21" s="50"/>
    </row>
    <row r="22" spans="1:13" ht="30" customHeight="1">
      <c r="B22" s="13">
        <v>13.1</v>
      </c>
      <c r="C22" s="128" t="s">
        <v>68</v>
      </c>
      <c r="D22" s="128"/>
      <c r="E22" s="7" t="s">
        <v>25</v>
      </c>
      <c r="F22" s="53">
        <v>484.16999999999996</v>
      </c>
      <c r="G22" s="53">
        <v>501.54999999999995</v>
      </c>
      <c r="H22" s="53">
        <v>594.00699999999995</v>
      </c>
      <c r="I22" s="53">
        <v>597.08200000000011</v>
      </c>
      <c r="J22" s="53">
        <v>470.54699999999997</v>
      </c>
    </row>
    <row r="23" spans="1:13" ht="30" customHeight="1">
      <c r="B23" s="13">
        <v>13.2</v>
      </c>
      <c r="C23" s="128" t="s">
        <v>69</v>
      </c>
      <c r="D23" s="128"/>
      <c r="E23" s="7" t="s">
        <v>25</v>
      </c>
      <c r="F23" s="55">
        <v>477.14085500000004</v>
      </c>
      <c r="G23" s="55">
        <v>495.96464400000002</v>
      </c>
      <c r="H23" s="55">
        <v>587.42045100000007</v>
      </c>
      <c r="I23" s="55">
        <v>590.98532300000011</v>
      </c>
      <c r="J23" s="55">
        <v>466.87740300000002</v>
      </c>
      <c r="L23" s="61"/>
    </row>
    <row r="24" spans="1:13" ht="30" customHeight="1">
      <c r="B24" s="13">
        <v>13.3</v>
      </c>
      <c r="C24" s="128" t="s">
        <v>70</v>
      </c>
      <c r="D24" s="128"/>
      <c r="E24" s="7" t="s">
        <v>25</v>
      </c>
      <c r="F24" s="55">
        <v>473.80467099999998</v>
      </c>
      <c r="G24" s="55">
        <v>493.60612649999996</v>
      </c>
      <c r="H24" s="55">
        <v>557.01610299999982</v>
      </c>
      <c r="I24" s="55">
        <v>549.97</v>
      </c>
      <c r="J24" s="55">
        <v>457.40024399999993</v>
      </c>
    </row>
    <row r="25" spans="1:13" ht="43.5" customHeight="1">
      <c r="B25" s="12">
        <v>14</v>
      </c>
      <c r="C25" s="128" t="s">
        <v>71</v>
      </c>
      <c r="D25" s="128"/>
      <c r="E25" s="7" t="s">
        <v>25</v>
      </c>
      <c r="F25" s="98">
        <v>6.78</v>
      </c>
      <c r="G25" s="98">
        <v>5.6</v>
      </c>
      <c r="H25" s="98">
        <v>7.9880000000000004</v>
      </c>
      <c r="I25" s="98">
        <v>7.4580749999999956</v>
      </c>
      <c r="J25" s="98">
        <v>5.151052</v>
      </c>
      <c r="L25" s="61">
        <f>F22*1.4%</f>
        <v>6.7783799999999985</v>
      </c>
      <c r="M25" s="61"/>
    </row>
    <row r="26" spans="1:13" ht="30" customHeight="1">
      <c r="B26" s="39">
        <v>15</v>
      </c>
      <c r="C26" s="131" t="s">
        <v>77</v>
      </c>
      <c r="D26" s="131"/>
      <c r="E26" s="58" t="s">
        <v>25</v>
      </c>
      <c r="F26" s="54" t="s">
        <v>130</v>
      </c>
      <c r="G26" s="54" t="s">
        <v>130</v>
      </c>
      <c r="H26" s="54" t="s">
        <v>130</v>
      </c>
      <c r="I26" s="54" t="s">
        <v>130</v>
      </c>
      <c r="J26" s="54" t="s">
        <v>130</v>
      </c>
    </row>
    <row r="27" spans="1:13" ht="30" customHeight="1">
      <c r="B27" s="12">
        <v>16</v>
      </c>
      <c r="C27" s="128" t="s">
        <v>72</v>
      </c>
      <c r="D27" s="128"/>
      <c r="E27" s="7" t="s">
        <v>11</v>
      </c>
      <c r="F27" s="53">
        <v>97.29</v>
      </c>
      <c r="G27" s="53">
        <v>115.45</v>
      </c>
      <c r="H27" s="53">
        <v>115.31</v>
      </c>
      <c r="I27" s="53">
        <v>116.42</v>
      </c>
      <c r="J27" s="53">
        <v>116.58</v>
      </c>
    </row>
    <row r="29" spans="1:13">
      <c r="I29" s="2" t="s">
        <v>26</v>
      </c>
    </row>
    <row r="30" spans="1:13">
      <c r="B30" s="3"/>
      <c r="E30"/>
      <c r="I30" s="2" t="s">
        <v>9</v>
      </c>
    </row>
    <row r="31" spans="1:13">
      <c r="B31" s="3"/>
      <c r="E31"/>
    </row>
    <row r="32" spans="1:13" ht="20.25" customHeight="1">
      <c r="A32" s="16"/>
      <c r="B32" s="9"/>
      <c r="C32" s="124" t="s">
        <v>79</v>
      </c>
      <c r="D32" s="124"/>
      <c r="E32" s="26" t="s">
        <v>74</v>
      </c>
      <c r="F32" s="14" t="s">
        <v>75</v>
      </c>
      <c r="G32" s="14" t="s">
        <v>62</v>
      </c>
      <c r="H32" s="14" t="s">
        <v>76</v>
      </c>
      <c r="I32" s="14" t="s">
        <v>63</v>
      </c>
      <c r="J32" s="15" t="s">
        <v>64</v>
      </c>
    </row>
    <row r="33" spans="1:10" s="10" customFormat="1" ht="30" customHeight="1">
      <c r="A33" s="19"/>
      <c r="B33" s="20">
        <v>17</v>
      </c>
      <c r="C33" s="127" t="s">
        <v>27</v>
      </c>
      <c r="D33" s="127"/>
      <c r="E33" s="21"/>
      <c r="F33" s="21"/>
      <c r="G33" s="21"/>
      <c r="H33" s="21"/>
      <c r="I33" s="21"/>
      <c r="J33" s="21"/>
    </row>
    <row r="34" spans="1:10" s="10" customFormat="1" ht="30" customHeight="1">
      <c r="A34" s="22"/>
      <c r="B34" s="23">
        <v>17.100000000000001</v>
      </c>
      <c r="C34" s="127" t="s">
        <v>28</v>
      </c>
      <c r="D34" s="127"/>
      <c r="E34" s="24" t="s">
        <v>4</v>
      </c>
      <c r="F34" s="48">
        <v>210.50138888888614</v>
      </c>
      <c r="G34" s="48">
        <v>52.529861111121136</v>
      </c>
      <c r="H34" s="48">
        <v>39.215277777772926</v>
      </c>
      <c r="I34" s="48">
        <v>38.252083333333331</v>
      </c>
      <c r="J34" s="48">
        <v>44.31111111111418</v>
      </c>
    </row>
    <row r="35" spans="1:10" s="10" customFormat="1" ht="30" customHeight="1">
      <c r="A35" s="22"/>
      <c r="B35" s="23">
        <v>17.2</v>
      </c>
      <c r="C35" s="127" t="s">
        <v>29</v>
      </c>
      <c r="D35" s="127"/>
      <c r="E35" s="24" t="s">
        <v>4</v>
      </c>
      <c r="F35" s="48">
        <v>35.361307870363817</v>
      </c>
      <c r="G35" s="48">
        <v>3.508333333353221</v>
      </c>
      <c r="H35" s="48">
        <v>12.688078703699768</v>
      </c>
      <c r="I35" s="48">
        <v>5.4173611111111102</v>
      </c>
      <c r="J35" s="48">
        <v>0.95277777777777783</v>
      </c>
    </row>
    <row r="36" spans="1:10" s="10" customFormat="1" ht="30" customHeight="1">
      <c r="A36" s="19"/>
      <c r="B36" s="20">
        <v>18</v>
      </c>
      <c r="C36" s="127" t="s">
        <v>5</v>
      </c>
      <c r="D36" s="127"/>
      <c r="E36" s="24" t="s">
        <v>7</v>
      </c>
      <c r="F36" s="56"/>
      <c r="G36" s="56" t="s">
        <v>130</v>
      </c>
      <c r="H36" s="56" t="s">
        <v>130</v>
      </c>
      <c r="I36" s="57">
        <v>5.8815799999999996</v>
      </c>
      <c r="J36" s="57">
        <v>0.57674999999999998</v>
      </c>
    </row>
    <row r="37" spans="1:10" s="10" customFormat="1" ht="30" customHeight="1">
      <c r="A37" s="19"/>
      <c r="B37" s="20">
        <v>19</v>
      </c>
      <c r="C37" s="127" t="s">
        <v>6</v>
      </c>
      <c r="D37" s="127"/>
      <c r="E37" s="24" t="s">
        <v>7</v>
      </c>
      <c r="F37" s="49">
        <v>883.21103000000005</v>
      </c>
      <c r="G37" s="49">
        <v>912.36623499999996</v>
      </c>
      <c r="H37" s="49">
        <v>994.84627999999998</v>
      </c>
      <c r="I37" s="49">
        <v>1078.7185500000001</v>
      </c>
      <c r="J37" s="49">
        <v>1022.0422</v>
      </c>
    </row>
    <row r="39" spans="1:10" ht="15" customHeight="1">
      <c r="B39" s="129" t="s">
        <v>80</v>
      </c>
      <c r="C39" s="129"/>
      <c r="D39" s="129"/>
      <c r="E39" s="129"/>
      <c r="F39" s="129"/>
      <c r="G39" s="129"/>
      <c r="H39" s="129"/>
      <c r="I39" s="129"/>
      <c r="J39" s="129"/>
    </row>
    <row r="40" spans="1:10" ht="15" customHeight="1">
      <c r="B40" s="30"/>
      <c r="C40" s="30"/>
      <c r="D40" s="30"/>
      <c r="E40" s="30"/>
      <c r="F40" s="30"/>
      <c r="G40" s="30"/>
      <c r="H40" s="30"/>
      <c r="I40" s="30"/>
      <c r="J40" s="30"/>
    </row>
    <row r="41" spans="1:10" ht="38.25" customHeight="1">
      <c r="B41" s="124" t="s">
        <v>84</v>
      </c>
      <c r="C41" s="124"/>
      <c r="D41" s="15" t="s">
        <v>79</v>
      </c>
      <c r="E41" s="125" t="s">
        <v>65</v>
      </c>
      <c r="F41" s="126"/>
      <c r="G41" s="15" t="s">
        <v>84</v>
      </c>
      <c r="H41" s="15" t="s">
        <v>79</v>
      </c>
      <c r="I41" s="124" t="s">
        <v>65</v>
      </c>
      <c r="J41" s="124"/>
    </row>
    <row r="42" spans="1:10" ht="15" customHeight="1">
      <c r="B42" s="121" t="s">
        <v>30</v>
      </c>
      <c r="C42" s="121"/>
      <c r="D42" s="31" t="s">
        <v>31</v>
      </c>
      <c r="E42" s="114">
        <v>22.59</v>
      </c>
      <c r="F42" s="115"/>
      <c r="G42" s="5" t="s">
        <v>32</v>
      </c>
      <c r="H42" s="5" t="s">
        <v>31</v>
      </c>
      <c r="I42" s="114">
        <v>7.05</v>
      </c>
      <c r="J42" s="115"/>
    </row>
    <row r="43" spans="1:10" ht="15" customHeight="1">
      <c r="B43" s="121"/>
      <c r="C43" s="121"/>
      <c r="D43" s="31" t="s">
        <v>33</v>
      </c>
      <c r="E43" s="114">
        <v>17.13</v>
      </c>
      <c r="F43" s="115">
        <v>17.13</v>
      </c>
      <c r="G43" s="6"/>
      <c r="H43" s="5" t="s">
        <v>33</v>
      </c>
      <c r="I43" s="114">
        <v>7.45</v>
      </c>
      <c r="J43" s="115">
        <v>7.45</v>
      </c>
    </row>
    <row r="44" spans="1:10" ht="15" customHeight="1">
      <c r="B44" s="121"/>
      <c r="C44" s="121"/>
      <c r="D44" s="31" t="s">
        <v>34</v>
      </c>
      <c r="E44" s="114">
        <v>16.21</v>
      </c>
      <c r="F44" s="115">
        <v>16.21</v>
      </c>
      <c r="G44" s="6"/>
      <c r="H44" s="5" t="s">
        <v>35</v>
      </c>
      <c r="I44" s="114">
        <v>6.86</v>
      </c>
      <c r="J44" s="115">
        <v>6.86</v>
      </c>
    </row>
    <row r="45" spans="1:10" ht="15" customHeight="1">
      <c r="B45" s="121" t="s">
        <v>36</v>
      </c>
      <c r="C45" s="121"/>
      <c r="D45" s="31" t="s">
        <v>31</v>
      </c>
      <c r="E45" s="114">
        <v>14.13</v>
      </c>
      <c r="F45" s="115">
        <v>14.13</v>
      </c>
      <c r="G45" s="5" t="s">
        <v>37</v>
      </c>
      <c r="H45" s="5" t="s">
        <v>31</v>
      </c>
      <c r="I45" s="114">
        <v>5.31</v>
      </c>
      <c r="J45" s="115">
        <v>5.31</v>
      </c>
    </row>
    <row r="46" spans="1:10" ht="15" customHeight="1">
      <c r="B46" s="121"/>
      <c r="C46" s="121"/>
      <c r="D46" s="31" t="s">
        <v>33</v>
      </c>
      <c r="E46" s="114">
        <v>12.35</v>
      </c>
      <c r="F46" s="115">
        <v>12.35</v>
      </c>
      <c r="G46" s="6"/>
      <c r="H46" s="5" t="s">
        <v>33</v>
      </c>
      <c r="I46" s="114">
        <v>4.8899999999999997</v>
      </c>
      <c r="J46" s="115">
        <v>4.8899999999999997</v>
      </c>
    </row>
    <row r="47" spans="1:10" ht="15" customHeight="1">
      <c r="B47" s="121"/>
      <c r="C47" s="121"/>
      <c r="D47" s="31" t="s">
        <v>35</v>
      </c>
      <c r="E47" s="114">
        <v>12.53</v>
      </c>
      <c r="F47" s="115">
        <v>12.53</v>
      </c>
      <c r="G47" s="6"/>
      <c r="H47" s="5" t="s">
        <v>34</v>
      </c>
      <c r="I47" s="114">
        <v>4.46</v>
      </c>
      <c r="J47" s="115">
        <v>4.46</v>
      </c>
    </row>
    <row r="48" spans="1:10" ht="15" customHeight="1">
      <c r="B48" s="121" t="s">
        <v>38</v>
      </c>
      <c r="C48" s="121"/>
      <c r="D48" s="31" t="s">
        <v>31</v>
      </c>
      <c r="E48" s="114">
        <v>27.36</v>
      </c>
      <c r="F48" s="115">
        <v>27.36</v>
      </c>
      <c r="G48" s="5" t="s">
        <v>39</v>
      </c>
      <c r="H48" s="5" t="s">
        <v>31</v>
      </c>
      <c r="I48" s="114">
        <v>4</v>
      </c>
      <c r="J48" s="115">
        <v>4</v>
      </c>
    </row>
    <row r="49" spans="2:10" ht="15" customHeight="1">
      <c r="B49" s="121"/>
      <c r="C49" s="121"/>
      <c r="D49" s="31" t="s">
        <v>33</v>
      </c>
      <c r="E49" s="114">
        <v>27.36</v>
      </c>
      <c r="F49" s="115">
        <v>27.36</v>
      </c>
      <c r="G49" s="6"/>
      <c r="H49" s="5" t="s">
        <v>33</v>
      </c>
      <c r="I49" s="114">
        <v>3.94</v>
      </c>
      <c r="J49" s="115">
        <v>3.94</v>
      </c>
    </row>
    <row r="50" spans="2:10" ht="15" customHeight="1">
      <c r="B50" s="121"/>
      <c r="C50" s="121"/>
      <c r="D50" s="31" t="s">
        <v>34</v>
      </c>
      <c r="E50" s="114">
        <v>27.2</v>
      </c>
      <c r="F50" s="115">
        <v>27.2</v>
      </c>
      <c r="G50" s="6"/>
      <c r="H50" s="5" t="s">
        <v>35</v>
      </c>
      <c r="I50" s="114">
        <v>3.76</v>
      </c>
      <c r="J50" s="115">
        <v>3.76</v>
      </c>
    </row>
    <row r="51" spans="2:10" ht="15" customHeight="1">
      <c r="B51" s="121" t="s">
        <v>40</v>
      </c>
      <c r="C51" s="121"/>
      <c r="D51" s="31" t="s">
        <v>31</v>
      </c>
      <c r="E51" s="114">
        <v>26.73</v>
      </c>
      <c r="F51" s="115">
        <v>26.73</v>
      </c>
      <c r="G51" s="5" t="s">
        <v>41</v>
      </c>
      <c r="H51" s="5" t="s">
        <v>31</v>
      </c>
      <c r="I51" s="114">
        <v>3.55</v>
      </c>
      <c r="J51" s="115">
        <v>3.55</v>
      </c>
    </row>
    <row r="52" spans="2:10" ht="15" customHeight="1">
      <c r="B52" s="121"/>
      <c r="C52" s="121"/>
      <c r="D52" s="31" t="s">
        <v>33</v>
      </c>
      <c r="E52" s="114">
        <v>19.86</v>
      </c>
      <c r="F52" s="115">
        <v>19.86</v>
      </c>
      <c r="G52" s="6"/>
      <c r="H52" s="5" t="s">
        <v>33</v>
      </c>
      <c r="I52" s="114">
        <v>3.28</v>
      </c>
      <c r="J52" s="115">
        <v>3.28</v>
      </c>
    </row>
    <row r="53" spans="2:10" ht="15" customHeight="1">
      <c r="B53" s="121"/>
      <c r="C53" s="121"/>
      <c r="D53" s="31" t="s">
        <v>35</v>
      </c>
      <c r="E53" s="114">
        <v>30.1</v>
      </c>
      <c r="F53" s="115">
        <v>30.1</v>
      </c>
      <c r="G53" s="6"/>
      <c r="H53" s="5" t="s">
        <v>35</v>
      </c>
      <c r="I53" s="114">
        <v>2.89</v>
      </c>
      <c r="J53" s="115">
        <v>2.89</v>
      </c>
    </row>
    <row r="54" spans="2:10" ht="15" customHeight="1">
      <c r="B54" s="121" t="s">
        <v>42</v>
      </c>
      <c r="C54" s="121"/>
      <c r="D54" s="31" t="s">
        <v>31</v>
      </c>
      <c r="E54" s="114">
        <v>27.36</v>
      </c>
      <c r="F54" s="115">
        <v>27.36</v>
      </c>
      <c r="G54" s="5" t="s">
        <v>43</v>
      </c>
      <c r="H54" s="5" t="s">
        <v>31</v>
      </c>
      <c r="I54" s="114">
        <v>3.81</v>
      </c>
      <c r="J54" s="115">
        <v>3.81</v>
      </c>
    </row>
    <row r="55" spans="2:10" ht="15" customHeight="1">
      <c r="B55" s="121"/>
      <c r="C55" s="121"/>
      <c r="D55" s="31" t="s">
        <v>33</v>
      </c>
      <c r="E55" s="114">
        <v>27.36</v>
      </c>
      <c r="F55" s="115">
        <v>27.36</v>
      </c>
      <c r="G55" s="6"/>
      <c r="H55" s="5" t="s">
        <v>33</v>
      </c>
      <c r="I55" s="114">
        <v>5.47</v>
      </c>
      <c r="J55" s="115">
        <v>5.47</v>
      </c>
    </row>
    <row r="56" spans="2:10" ht="15" customHeight="1">
      <c r="B56" s="121"/>
      <c r="C56" s="121"/>
      <c r="D56" s="31" t="s">
        <v>35</v>
      </c>
      <c r="E56" s="114">
        <v>30.1</v>
      </c>
      <c r="F56" s="115">
        <v>30.1</v>
      </c>
      <c r="G56" s="6"/>
      <c r="H56" s="5" t="s">
        <v>44</v>
      </c>
      <c r="I56" s="114">
        <v>13.33</v>
      </c>
      <c r="J56" s="115">
        <v>13.33</v>
      </c>
    </row>
    <row r="57" spans="2:10" ht="15" customHeight="1">
      <c r="B57" s="121" t="s">
        <v>45</v>
      </c>
      <c r="C57" s="121"/>
      <c r="D57" s="31" t="s">
        <v>31</v>
      </c>
      <c r="E57" s="114">
        <v>17.78</v>
      </c>
      <c r="F57" s="115">
        <v>17.78</v>
      </c>
      <c r="G57" s="5" t="s">
        <v>46</v>
      </c>
      <c r="H57" s="5" t="s">
        <v>31</v>
      </c>
      <c r="I57" s="114">
        <v>16.75</v>
      </c>
      <c r="J57" s="115">
        <v>16.75</v>
      </c>
    </row>
    <row r="58" spans="2:10" ht="15" customHeight="1">
      <c r="B58" s="118"/>
      <c r="C58" s="119"/>
      <c r="D58" s="31" t="s">
        <v>33</v>
      </c>
      <c r="E58" s="114">
        <v>13.61</v>
      </c>
      <c r="F58" s="115">
        <v>13.61</v>
      </c>
      <c r="G58" s="6"/>
      <c r="H58" s="5" t="s">
        <v>33</v>
      </c>
      <c r="I58" s="114">
        <v>27.36</v>
      </c>
      <c r="J58" s="115">
        <v>27.36</v>
      </c>
    </row>
    <row r="59" spans="2:10" ht="15" customHeight="1">
      <c r="B59" s="118"/>
      <c r="C59" s="119"/>
      <c r="D59" s="31" t="s">
        <v>34</v>
      </c>
      <c r="E59" s="114">
        <v>9.51</v>
      </c>
      <c r="F59" s="115">
        <v>9.51</v>
      </c>
      <c r="G59" s="6"/>
      <c r="H59" s="5" t="s">
        <v>35</v>
      </c>
      <c r="I59" s="114">
        <v>30.1</v>
      </c>
      <c r="J59" s="115">
        <v>30.1</v>
      </c>
    </row>
    <row r="60" spans="2:10" ht="15" customHeight="1">
      <c r="B60" s="120"/>
      <c r="C60" s="120"/>
      <c r="D60" s="27"/>
      <c r="E60" s="122"/>
      <c r="F60" s="123"/>
      <c r="G60" s="8" t="s">
        <v>47</v>
      </c>
      <c r="H60" s="6"/>
      <c r="I60" s="116">
        <f>SUM(E42:E59,I42:I59)</f>
        <v>533.53</v>
      </c>
      <c r="J60" s="117"/>
    </row>
    <row r="61" spans="2:10" ht="15">
      <c r="C61" s="18"/>
      <c r="E61" s="28"/>
      <c r="F61" s="28"/>
      <c r="G61" s="29"/>
      <c r="H61" s="25"/>
      <c r="I61" s="28"/>
      <c r="J61" s="28"/>
    </row>
    <row r="62" spans="2:10" ht="52.5" customHeight="1">
      <c r="B62" s="113" t="s">
        <v>81</v>
      </c>
      <c r="C62" s="113"/>
      <c r="D62" s="113"/>
      <c r="E62" s="113"/>
      <c r="F62" s="113"/>
      <c r="G62" s="113"/>
      <c r="H62" s="113"/>
      <c r="I62" s="113"/>
      <c r="J62" s="113"/>
    </row>
    <row r="63" spans="2:10" ht="50.25" customHeight="1">
      <c r="B63" s="112" t="s">
        <v>84</v>
      </c>
      <c r="C63" s="112"/>
      <c r="D63" s="104" t="s">
        <v>82</v>
      </c>
      <c r="E63" s="105"/>
      <c r="F63" s="106"/>
      <c r="G63" s="104" t="s">
        <v>83</v>
      </c>
      <c r="H63" s="105"/>
      <c r="I63" s="105"/>
      <c r="J63" s="106"/>
    </row>
    <row r="64" spans="2:10" ht="15" customHeight="1">
      <c r="B64" s="111" t="s">
        <v>30</v>
      </c>
      <c r="C64" s="111"/>
      <c r="D64" s="108">
        <f>120*0.99</f>
        <v>118.8</v>
      </c>
      <c r="E64" s="109"/>
      <c r="F64" s="110"/>
      <c r="G64" s="62"/>
      <c r="H64" s="65">
        <v>118.2746666666667</v>
      </c>
      <c r="I64" s="63"/>
      <c r="J64" s="64"/>
    </row>
    <row r="65" spans="2:10" ht="15" customHeight="1">
      <c r="B65" s="111" t="s">
        <v>36</v>
      </c>
      <c r="C65" s="111"/>
      <c r="D65" s="108">
        <f t="shared" ref="D65:D75" si="0">120*0.99</f>
        <v>118.8</v>
      </c>
      <c r="E65" s="109"/>
      <c r="F65" s="110"/>
      <c r="G65" s="62"/>
      <c r="H65" s="65">
        <v>114.17096774193553</v>
      </c>
      <c r="I65" s="63"/>
      <c r="J65" s="64"/>
    </row>
    <row r="66" spans="2:10" ht="15" customHeight="1">
      <c r="B66" s="111" t="s">
        <v>38</v>
      </c>
      <c r="C66" s="111"/>
      <c r="D66" s="108">
        <f t="shared" si="0"/>
        <v>118.8</v>
      </c>
      <c r="E66" s="109"/>
      <c r="F66" s="110"/>
      <c r="G66" s="62"/>
      <c r="H66" s="65">
        <v>114.30000000000004</v>
      </c>
      <c r="I66" s="63"/>
      <c r="J66" s="64"/>
    </row>
    <row r="67" spans="2:10" ht="15" customHeight="1">
      <c r="B67" s="111" t="s">
        <v>40</v>
      </c>
      <c r="C67" s="111"/>
      <c r="D67" s="108">
        <f t="shared" si="0"/>
        <v>118.8</v>
      </c>
      <c r="E67" s="109"/>
      <c r="F67" s="110"/>
      <c r="G67" s="62"/>
      <c r="H67" s="65">
        <v>114.30000000000004</v>
      </c>
      <c r="I67" s="63"/>
      <c r="J67" s="64"/>
    </row>
    <row r="68" spans="2:10" ht="15" customHeight="1">
      <c r="B68" s="111" t="s">
        <v>42</v>
      </c>
      <c r="C68" s="111"/>
      <c r="D68" s="108">
        <f t="shared" si="0"/>
        <v>118.8</v>
      </c>
      <c r="E68" s="109"/>
      <c r="F68" s="110"/>
      <c r="G68" s="62"/>
      <c r="H68" s="65">
        <v>113.19172064516133</v>
      </c>
      <c r="I68" s="63"/>
      <c r="J68" s="64"/>
    </row>
    <row r="69" spans="2:10" ht="15" customHeight="1">
      <c r="B69" s="111" t="s">
        <v>45</v>
      </c>
      <c r="C69" s="111"/>
      <c r="D69" s="108">
        <f t="shared" si="0"/>
        <v>118.8</v>
      </c>
      <c r="E69" s="109"/>
      <c r="F69" s="110"/>
      <c r="G69" s="62"/>
      <c r="H69" s="65">
        <v>113.81395555555562</v>
      </c>
      <c r="I69" s="63"/>
      <c r="J69" s="64"/>
    </row>
    <row r="70" spans="2:10" ht="15" customHeight="1">
      <c r="B70" s="111" t="s">
        <v>32</v>
      </c>
      <c r="C70" s="111"/>
      <c r="D70" s="108">
        <f t="shared" si="0"/>
        <v>118.8</v>
      </c>
      <c r="E70" s="109"/>
      <c r="F70" s="110"/>
      <c r="G70" s="62"/>
      <c r="H70" s="65">
        <v>114.05634408602157</v>
      </c>
      <c r="I70" s="63"/>
      <c r="J70" s="64"/>
    </row>
    <row r="71" spans="2:10" ht="15" customHeight="1">
      <c r="B71" s="111" t="s">
        <v>37</v>
      </c>
      <c r="C71" s="111"/>
      <c r="D71" s="108">
        <f t="shared" si="0"/>
        <v>118.8</v>
      </c>
      <c r="E71" s="109"/>
      <c r="F71" s="110"/>
      <c r="G71" s="62"/>
      <c r="H71" s="65">
        <v>112.96633333333335</v>
      </c>
      <c r="I71" s="63"/>
      <c r="J71" s="64"/>
    </row>
    <row r="72" spans="2:10" ht="15" customHeight="1">
      <c r="B72" s="111" t="s">
        <v>39</v>
      </c>
      <c r="C72" s="111"/>
      <c r="D72" s="108">
        <f t="shared" si="0"/>
        <v>118.8</v>
      </c>
      <c r="E72" s="109"/>
      <c r="F72" s="110"/>
      <c r="G72" s="62"/>
      <c r="H72" s="65">
        <v>81.995548387096775</v>
      </c>
      <c r="I72" s="63"/>
      <c r="J72" s="64"/>
    </row>
    <row r="73" spans="2:10" ht="15" customHeight="1">
      <c r="B73" s="111" t="s">
        <v>41</v>
      </c>
      <c r="C73" s="111"/>
      <c r="D73" s="108">
        <f t="shared" si="0"/>
        <v>118.8</v>
      </c>
      <c r="E73" s="109"/>
      <c r="F73" s="110"/>
      <c r="G73" s="62"/>
      <c r="H73" s="65">
        <v>114.37070967741934</v>
      </c>
      <c r="I73" s="63"/>
      <c r="J73" s="64"/>
    </row>
    <row r="74" spans="2:10" ht="15" customHeight="1">
      <c r="B74" s="111" t="s">
        <v>43</v>
      </c>
      <c r="C74" s="111"/>
      <c r="D74" s="108">
        <f t="shared" si="0"/>
        <v>118.8</v>
      </c>
      <c r="E74" s="109"/>
      <c r="F74" s="110"/>
      <c r="G74" s="62"/>
      <c r="H74" s="65">
        <v>113.09734482758623</v>
      </c>
      <c r="I74" s="63"/>
      <c r="J74" s="64"/>
    </row>
    <row r="75" spans="2:10" ht="15" customHeight="1">
      <c r="B75" s="111" t="s">
        <v>46</v>
      </c>
      <c r="C75" s="111"/>
      <c r="D75" s="108">
        <f t="shared" si="0"/>
        <v>118.8</v>
      </c>
      <c r="E75" s="109"/>
      <c r="F75" s="110"/>
      <c r="G75" s="62"/>
      <c r="H75" s="65">
        <v>122.16819354838709</v>
      </c>
      <c r="I75" s="63"/>
      <c r="J75" s="64"/>
    </row>
    <row r="78" spans="2:10" ht="15">
      <c r="I78" s="33" t="s">
        <v>88</v>
      </c>
    </row>
    <row r="79" spans="2:10" ht="15">
      <c r="I79" s="33" t="s">
        <v>89</v>
      </c>
    </row>
    <row r="80" spans="2:10" ht="15">
      <c r="I80" s="33"/>
    </row>
    <row r="81" spans="2:10" ht="30.75" customHeight="1">
      <c r="B81" s="32">
        <v>1</v>
      </c>
      <c r="C81" s="107" t="s">
        <v>87</v>
      </c>
      <c r="D81" s="107"/>
      <c r="E81" s="107"/>
      <c r="F81" s="107"/>
      <c r="G81" s="107"/>
      <c r="H81" s="107"/>
      <c r="I81" s="107"/>
      <c r="J81" s="107"/>
    </row>
    <row r="82" spans="2:10" ht="32.25" customHeight="1">
      <c r="B82" s="32">
        <v>2</v>
      </c>
      <c r="C82" s="107" t="s">
        <v>85</v>
      </c>
      <c r="D82" s="107"/>
      <c r="E82" s="107"/>
      <c r="F82" s="107"/>
      <c r="G82" s="107"/>
      <c r="H82" s="107"/>
      <c r="I82" s="107"/>
      <c r="J82" s="107"/>
    </row>
    <row r="83" spans="2:10" ht="31.5" customHeight="1">
      <c r="B83" s="32">
        <v>3</v>
      </c>
      <c r="C83" s="107" t="s">
        <v>86</v>
      </c>
      <c r="D83" s="107"/>
      <c r="E83" s="107"/>
      <c r="F83" s="107"/>
      <c r="G83" s="107"/>
      <c r="H83" s="107"/>
      <c r="I83" s="107"/>
      <c r="J83" s="107"/>
    </row>
    <row r="84" spans="2:10" ht="15">
      <c r="B84" s="1"/>
    </row>
  </sheetData>
  <mergeCells count="128">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C21:D21"/>
    <mergeCell ref="C22:D22"/>
    <mergeCell ref="C23:D23"/>
    <mergeCell ref="C24:D24"/>
    <mergeCell ref="C25:D25"/>
    <mergeCell ref="C26:D26"/>
    <mergeCell ref="C15:D15"/>
    <mergeCell ref="C16:D16"/>
    <mergeCell ref="C17:D17"/>
    <mergeCell ref="C18:D18"/>
    <mergeCell ref="C19:D19"/>
    <mergeCell ref="C20:D20"/>
    <mergeCell ref="C37:D37"/>
    <mergeCell ref="B41:C41"/>
    <mergeCell ref="B42:C42"/>
    <mergeCell ref="B43:C43"/>
    <mergeCell ref="B44:C44"/>
    <mergeCell ref="B45:C45"/>
    <mergeCell ref="C27:D27"/>
    <mergeCell ref="C32:D32"/>
    <mergeCell ref="C33:D33"/>
    <mergeCell ref="C34:D34"/>
    <mergeCell ref="C35:D35"/>
    <mergeCell ref="C36:D36"/>
    <mergeCell ref="B39:J3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D63:F63"/>
    <mergeCell ref="G63:J63"/>
    <mergeCell ref="C81:J81"/>
    <mergeCell ref="C82:J82"/>
    <mergeCell ref="C83:J83"/>
    <mergeCell ref="D71:F71"/>
    <mergeCell ref="D72:F72"/>
    <mergeCell ref="D73:F73"/>
    <mergeCell ref="D74:F74"/>
    <mergeCell ref="D75:F75"/>
    <mergeCell ref="B75:C75"/>
    <mergeCell ref="D64:F64"/>
    <mergeCell ref="D65:F65"/>
    <mergeCell ref="D66:F66"/>
    <mergeCell ref="D67:F67"/>
    <mergeCell ref="D68:F68"/>
    <mergeCell ref="D69:F69"/>
    <mergeCell ref="D70:F70"/>
    <mergeCell ref="B69:C69"/>
    <mergeCell ref="B70:C70"/>
    <mergeCell ref="B71:C71"/>
    <mergeCell ref="B72:C72"/>
    <mergeCell ref="B73:C73"/>
    <mergeCell ref="B74:C74"/>
  </mergeCells>
  <dataValidations count="1">
    <dataValidation allowBlank="1" showErrorMessage="1" sqref="F43:F59 E42:E59 I42:I59 J43:J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5"/>
  <sheetViews>
    <sheetView view="pageBreakPreview" zoomScale="85" zoomScaleNormal="100" zoomScaleSheetLayoutView="85" workbookViewId="0">
      <selection activeCell="L13" sqref="L13"/>
    </sheetView>
  </sheetViews>
  <sheetFormatPr defaultRowHeight="12.75"/>
  <cols>
    <col min="1" max="1" width="16.83203125" customWidth="1"/>
    <col min="2" max="6" width="12.83203125" style="3" customWidth="1"/>
    <col min="7" max="7" width="23.5" customWidth="1"/>
  </cols>
  <sheetData>
    <row r="2" spans="1:9" ht="15.75">
      <c r="G2" s="3" t="s">
        <v>48</v>
      </c>
    </row>
    <row r="3" spans="1:9" ht="92.25" customHeight="1">
      <c r="A3" s="146" t="s">
        <v>128</v>
      </c>
      <c r="B3" s="147"/>
      <c r="C3" s="147"/>
      <c r="D3" s="147"/>
      <c r="E3" s="147"/>
      <c r="F3" s="147"/>
      <c r="G3" s="148"/>
    </row>
    <row r="4" spans="1:9" ht="23.25" customHeight="1">
      <c r="A4" s="149" t="s">
        <v>90</v>
      </c>
      <c r="B4" s="150"/>
      <c r="C4" s="150"/>
      <c r="D4" s="150"/>
      <c r="E4" s="150"/>
      <c r="F4" s="150"/>
      <c r="G4" s="151"/>
    </row>
    <row r="5" spans="1:9" ht="60">
      <c r="A5" s="36" t="s">
        <v>84</v>
      </c>
      <c r="B5" s="37" t="s">
        <v>75</v>
      </c>
      <c r="C5" s="37" t="s">
        <v>62</v>
      </c>
      <c r="D5" s="37" t="s">
        <v>76</v>
      </c>
      <c r="E5" s="37" t="s">
        <v>63</v>
      </c>
      <c r="F5" s="37" t="s">
        <v>64</v>
      </c>
      <c r="G5" s="38" t="s">
        <v>91</v>
      </c>
    </row>
    <row r="6" spans="1:9" ht="18" customHeight="1">
      <c r="A6" s="35" t="s">
        <v>180</v>
      </c>
      <c r="B6" s="41">
        <v>87.744107744107808</v>
      </c>
      <c r="C6" s="41">
        <v>100.37037037037041</v>
      </c>
      <c r="D6" s="42">
        <v>102.69360269360274</v>
      </c>
      <c r="E6" s="42">
        <v>102.60381593714932</v>
      </c>
      <c r="F6" s="42">
        <v>104.37710437710439</v>
      </c>
      <c r="G6" s="152" t="s">
        <v>181</v>
      </c>
      <c r="I6">
        <f>AVERAGE(B6:F6)*120*0.99/100</f>
        <v>118.2746666666667</v>
      </c>
    </row>
    <row r="7" spans="1:9" ht="18" customHeight="1">
      <c r="A7" s="35" t="s">
        <v>182</v>
      </c>
      <c r="B7" s="41">
        <v>70.286195286195323</v>
      </c>
      <c r="C7" s="41">
        <v>100.46703595090693</v>
      </c>
      <c r="D7" s="42">
        <v>102.69360269360274</v>
      </c>
      <c r="E7" s="42">
        <v>102.69360269360274</v>
      </c>
      <c r="F7" s="42">
        <v>104.37710437710439</v>
      </c>
      <c r="G7" s="152"/>
      <c r="I7">
        <f t="shared" ref="I7:I17" si="0">AVERAGE(B7:F7)*120*0.99/100</f>
        <v>114.17096774193553</v>
      </c>
    </row>
    <row r="8" spans="1:9" ht="18" customHeight="1">
      <c r="A8" s="35" t="s">
        <v>183</v>
      </c>
      <c r="B8" s="41">
        <v>70.286195286195323</v>
      </c>
      <c r="C8" s="41">
        <v>101.01010101010102</v>
      </c>
      <c r="D8" s="42">
        <v>102.69360269360274</v>
      </c>
      <c r="E8" s="42">
        <v>102.69360269360274</v>
      </c>
      <c r="F8" s="42">
        <v>104.37710437710439</v>
      </c>
      <c r="G8" s="152"/>
      <c r="I8">
        <f t="shared" si="0"/>
        <v>114.30000000000004</v>
      </c>
    </row>
    <row r="9" spans="1:9" ht="18" customHeight="1">
      <c r="A9" s="35" t="s">
        <v>184</v>
      </c>
      <c r="B9" s="41">
        <v>70.286195286195323</v>
      </c>
      <c r="C9" s="41">
        <v>101.01010101010104</v>
      </c>
      <c r="D9" s="42">
        <v>102.69360269360274</v>
      </c>
      <c r="E9" s="42">
        <v>102.69360269360274</v>
      </c>
      <c r="F9" s="42">
        <v>104.37710437710439</v>
      </c>
      <c r="G9" s="152"/>
      <c r="I9">
        <f t="shared" si="0"/>
        <v>114.30000000000004</v>
      </c>
    </row>
    <row r="10" spans="1:9" ht="18" customHeight="1">
      <c r="A10" s="35" t="s">
        <v>185</v>
      </c>
      <c r="B10" s="41">
        <v>70.286195286195323</v>
      </c>
      <c r="C10" s="41">
        <v>102.20484414032806</v>
      </c>
      <c r="D10" s="42">
        <v>102.69360269360274</v>
      </c>
      <c r="E10" s="42">
        <v>100.78518246985993</v>
      </c>
      <c r="F10" s="42">
        <v>100.42630607146737</v>
      </c>
      <c r="G10" s="152"/>
      <c r="I10">
        <f t="shared" si="0"/>
        <v>113.19172064516133</v>
      </c>
    </row>
    <row r="11" spans="1:9" ht="18" customHeight="1">
      <c r="A11" s="35" t="s">
        <v>186</v>
      </c>
      <c r="B11" s="41">
        <v>70.200897867564578</v>
      </c>
      <c r="C11" s="41">
        <v>102.69360269360274</v>
      </c>
      <c r="D11" s="42">
        <v>102.69360269360274</v>
      </c>
      <c r="E11" s="42">
        <v>99.074074074074119</v>
      </c>
      <c r="F11" s="42">
        <v>104.35278713056492</v>
      </c>
      <c r="G11" s="152"/>
      <c r="I11">
        <f t="shared" si="0"/>
        <v>113.81395555555562</v>
      </c>
    </row>
    <row r="12" spans="1:9" ht="18" customHeight="1">
      <c r="A12" s="35" t="s">
        <v>187</v>
      </c>
      <c r="B12" s="41">
        <v>70.286195286195323</v>
      </c>
      <c r="C12" s="41">
        <v>102.51982187466062</v>
      </c>
      <c r="D12" s="42">
        <v>102.69360269360274</v>
      </c>
      <c r="E12" s="42">
        <v>102.69360269360274</v>
      </c>
      <c r="F12" s="42">
        <v>101.84189565909996</v>
      </c>
      <c r="G12" s="152"/>
      <c r="I12">
        <f t="shared" si="0"/>
        <v>114.05634408602157</v>
      </c>
    </row>
    <row r="13" spans="1:9" ht="18" customHeight="1">
      <c r="A13" s="35" t="s">
        <v>188</v>
      </c>
      <c r="B13" s="41">
        <v>99.572109988776617</v>
      </c>
      <c r="C13" s="41">
        <v>100.70707070707073</v>
      </c>
      <c r="D13" s="42">
        <v>86.083052749719457</v>
      </c>
      <c r="E13" s="42">
        <v>102.69360269360274</v>
      </c>
      <c r="F13" s="42">
        <v>86.391694725028117</v>
      </c>
      <c r="G13" s="152"/>
      <c r="I13">
        <f t="shared" si="0"/>
        <v>112.96633333333335</v>
      </c>
    </row>
    <row r="14" spans="1:9" ht="18" customHeight="1">
      <c r="A14" s="35" t="s">
        <v>189</v>
      </c>
      <c r="B14" s="41">
        <v>86.555066797002297</v>
      </c>
      <c r="C14" s="41">
        <v>50.124904963614632</v>
      </c>
      <c r="D14" s="42">
        <v>80.292169001846432</v>
      </c>
      <c r="E14" s="42">
        <v>60.732594764852848</v>
      </c>
      <c r="F14" s="42">
        <v>67.394373845986735</v>
      </c>
      <c r="G14" s="152"/>
      <c r="I14">
        <f t="shared" si="0"/>
        <v>81.995548387096775</v>
      </c>
    </row>
    <row r="15" spans="1:9" ht="18" customHeight="1">
      <c r="A15" s="35" t="s">
        <v>190</v>
      </c>
      <c r="B15" s="41">
        <v>98.62767459541648</v>
      </c>
      <c r="C15" s="41">
        <v>101.85185185185185</v>
      </c>
      <c r="D15" s="42">
        <v>91.571630281307691</v>
      </c>
      <c r="E15" s="42">
        <v>97.592321060063</v>
      </c>
      <c r="F15" s="42">
        <v>91.714727924405324</v>
      </c>
      <c r="G15" s="152"/>
      <c r="I15">
        <f t="shared" si="0"/>
        <v>114.37070967741934</v>
      </c>
    </row>
    <row r="16" spans="1:9" ht="18" customHeight="1">
      <c r="A16" s="35" t="s">
        <v>191</v>
      </c>
      <c r="B16" s="41">
        <v>84.720117845117812</v>
      </c>
      <c r="C16" s="41">
        <v>101.85185185185186</v>
      </c>
      <c r="D16" s="42">
        <v>85.932239057239059</v>
      </c>
      <c r="E16" s="42">
        <v>99.117612910716403</v>
      </c>
      <c r="F16" s="42">
        <v>104.37710437710439</v>
      </c>
      <c r="G16" s="152"/>
      <c r="I16">
        <f t="shared" si="0"/>
        <v>113.09734482758623</v>
      </c>
    </row>
    <row r="17" spans="1:9" ht="18" customHeight="1">
      <c r="A17" s="35" t="s">
        <v>192</v>
      </c>
      <c r="B17" s="101">
        <v>104.20332355816223</v>
      </c>
      <c r="C17" s="101">
        <v>102.36776365808629</v>
      </c>
      <c r="D17" s="42">
        <v>101.08613011838821</v>
      </c>
      <c r="E17" s="42">
        <v>102.14157706093194</v>
      </c>
      <c r="F17" s="42">
        <v>104.37710437710439</v>
      </c>
      <c r="G17" s="152"/>
      <c r="I17">
        <f t="shared" si="0"/>
        <v>122.16819354838709</v>
      </c>
    </row>
    <row r="18" spans="1:9" ht="18" customHeight="1">
      <c r="A18" s="35" t="s">
        <v>193</v>
      </c>
      <c r="B18" s="102">
        <f t="shared" ref="B18:F18" si="1">(B6*30+B7*31+B8*30+B9*31+B10*31+B11*30+B12*31+B13*30+B14*31+B15*31+B16*28+B17*31)/(30+31+30+31+31+30+31+30+31+31+28+31)</f>
        <v>81.89785987731193</v>
      </c>
      <c r="C18" s="102">
        <f t="shared" si="1"/>
        <v>97.184170471841739</v>
      </c>
      <c r="D18" s="102">
        <f t="shared" si="1"/>
        <v>97.058830312255012</v>
      </c>
      <c r="E18" s="102">
        <f>(E6*30+E7*31+E8*30+E9*31+E10*31+E11*30+E12*31+E13*30+E14*31+E15*31+E16*29+E17*31)/(30+31+30+31+31+30+31+30+31+31+29+31)</f>
        <v>97.911668368567305</v>
      </c>
      <c r="F18" s="102">
        <f t="shared" si="1"/>
        <v>98.129552757406657</v>
      </c>
      <c r="G18" s="103"/>
    </row>
    <row r="19" spans="1:9" ht="15">
      <c r="A19" s="100"/>
      <c r="B19" s="43"/>
      <c r="C19" s="43"/>
      <c r="D19" s="43"/>
      <c r="E19" s="43"/>
      <c r="F19" s="43"/>
    </row>
    <row r="20" spans="1:9" ht="24" customHeight="1">
      <c r="A20" s="149" t="s">
        <v>92</v>
      </c>
      <c r="B20" s="150"/>
      <c r="C20" s="150"/>
      <c r="D20" s="150"/>
      <c r="E20" s="150"/>
      <c r="F20" s="150"/>
      <c r="G20" s="151"/>
    </row>
    <row r="21" spans="1:9" ht="63" customHeight="1">
      <c r="A21" s="37" t="s">
        <v>84</v>
      </c>
      <c r="B21" s="37" t="s">
        <v>75</v>
      </c>
      <c r="C21" s="37" t="s">
        <v>62</v>
      </c>
      <c r="D21" s="37" t="s">
        <v>76</v>
      </c>
      <c r="E21" s="37" t="s">
        <v>63</v>
      </c>
      <c r="F21" s="37" t="s">
        <v>64</v>
      </c>
      <c r="G21" s="38" t="s">
        <v>93</v>
      </c>
    </row>
    <row r="22" spans="1:9" ht="18" customHeight="1">
      <c r="A22" s="35" t="s">
        <v>49</v>
      </c>
      <c r="B22" s="34"/>
      <c r="C22" s="34"/>
      <c r="D22" s="34"/>
      <c r="E22" s="34"/>
      <c r="F22" s="34"/>
      <c r="G22" s="27"/>
    </row>
    <row r="23" spans="1:9" ht="18" customHeight="1">
      <c r="A23" s="35" t="s">
        <v>50</v>
      </c>
      <c r="B23" s="34"/>
      <c r="C23" s="34"/>
      <c r="D23" s="34"/>
      <c r="E23" s="34"/>
      <c r="F23" s="34"/>
      <c r="G23" s="27"/>
    </row>
    <row r="24" spans="1:9" ht="18" customHeight="1">
      <c r="A24" s="35" t="s">
        <v>51</v>
      </c>
      <c r="B24" s="34"/>
      <c r="C24" s="34"/>
      <c r="D24" s="34"/>
      <c r="E24" s="34"/>
      <c r="F24" s="34"/>
      <c r="G24" s="27"/>
    </row>
    <row r="25" spans="1:9" ht="18" customHeight="1">
      <c r="A25" s="35" t="s">
        <v>52</v>
      </c>
      <c r="B25" s="34"/>
      <c r="C25" s="34"/>
      <c r="D25" s="34"/>
      <c r="E25" s="34"/>
      <c r="F25" s="34"/>
      <c r="G25" s="27"/>
    </row>
    <row r="26" spans="1:9" ht="18" customHeight="1">
      <c r="A26" s="35" t="s">
        <v>53</v>
      </c>
      <c r="B26" s="34"/>
      <c r="C26" s="34"/>
      <c r="D26" s="34"/>
      <c r="E26" s="34"/>
      <c r="F26" s="34"/>
      <c r="G26" s="27"/>
    </row>
    <row r="27" spans="1:9" ht="18" customHeight="1">
      <c r="A27" s="35" t="s">
        <v>54</v>
      </c>
      <c r="B27" s="34"/>
      <c r="C27" s="34"/>
      <c r="D27" s="34"/>
      <c r="E27" s="34"/>
      <c r="F27" s="34"/>
      <c r="G27" s="27"/>
    </row>
    <row r="28" spans="1:9" ht="18" customHeight="1">
      <c r="A28" s="35" t="s">
        <v>55</v>
      </c>
      <c r="B28" s="34"/>
      <c r="C28" s="34"/>
      <c r="D28" s="34"/>
      <c r="E28" s="34"/>
      <c r="F28" s="34"/>
      <c r="G28" s="27"/>
    </row>
    <row r="29" spans="1:9" ht="18" customHeight="1">
      <c r="A29" s="35" t="s">
        <v>56</v>
      </c>
      <c r="B29" s="34"/>
      <c r="C29" s="34"/>
      <c r="D29" s="34"/>
      <c r="E29" s="34"/>
      <c r="F29" s="34"/>
      <c r="G29" s="27"/>
    </row>
    <row r="30" spans="1:9" ht="18" customHeight="1">
      <c r="A30" s="35" t="s">
        <v>57</v>
      </c>
      <c r="B30" s="34"/>
      <c r="C30" s="34"/>
      <c r="D30" s="34"/>
      <c r="E30" s="34"/>
      <c r="F30" s="34"/>
      <c r="G30" s="27"/>
    </row>
    <row r="31" spans="1:9" ht="18" customHeight="1">
      <c r="A31" s="35" t="s">
        <v>58</v>
      </c>
      <c r="B31" s="34"/>
      <c r="C31" s="34"/>
      <c r="D31" s="34"/>
      <c r="E31" s="34"/>
      <c r="F31" s="34"/>
      <c r="G31" s="27"/>
    </row>
    <row r="32" spans="1:9" ht="18" customHeight="1">
      <c r="A32" s="35" t="s">
        <v>59</v>
      </c>
      <c r="B32" s="34"/>
      <c r="C32" s="34"/>
      <c r="D32" s="34"/>
      <c r="E32" s="34"/>
      <c r="F32" s="34"/>
      <c r="G32" s="27"/>
    </row>
    <row r="33" spans="1:7" ht="18" customHeight="1">
      <c r="A33" s="35" t="s">
        <v>60</v>
      </c>
      <c r="B33" s="34"/>
      <c r="C33" s="34"/>
      <c r="D33" s="34"/>
      <c r="E33" s="34"/>
      <c r="F33" s="34"/>
      <c r="G33" s="27"/>
    </row>
    <row r="34" spans="1:7" ht="18" customHeight="1">
      <c r="A34" s="35" t="s">
        <v>61</v>
      </c>
      <c r="B34" s="34"/>
      <c r="C34" s="34"/>
      <c r="D34" s="34"/>
      <c r="E34" s="34"/>
      <c r="F34" s="34"/>
      <c r="G34" s="27"/>
    </row>
    <row r="35" spans="1:7">
      <c r="A35" s="3"/>
    </row>
  </sheetData>
  <mergeCells count="4">
    <mergeCell ref="A3:G3"/>
    <mergeCell ref="A4:G4"/>
    <mergeCell ref="A20:G20"/>
    <mergeCell ref="G6:G17"/>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70"/>
  <sheetViews>
    <sheetView view="pageBreakPreview" zoomScaleNormal="100" zoomScaleSheetLayoutView="100" workbookViewId="0">
      <selection activeCell="C15" sqref="C15:O27"/>
    </sheetView>
  </sheetViews>
  <sheetFormatPr defaultRowHeight="12.75"/>
  <cols>
    <col min="1" max="1" width="5.83203125" style="45" customWidth="1"/>
    <col min="2" max="2" width="37.83203125" style="44" customWidth="1"/>
    <col min="3" max="15" width="11.83203125" style="44" customWidth="1"/>
    <col min="16" max="16384" width="9.33203125" style="44"/>
  </cols>
  <sheetData>
    <row r="1" spans="1:15" ht="15.75">
      <c r="A1" s="66"/>
      <c r="B1" s="67"/>
      <c r="C1" s="67"/>
      <c r="D1" s="67"/>
      <c r="E1" s="67"/>
      <c r="F1" s="67"/>
      <c r="G1" s="67"/>
      <c r="H1" s="67"/>
      <c r="I1" s="67"/>
      <c r="J1" s="67"/>
      <c r="K1" s="67"/>
      <c r="L1" s="67"/>
      <c r="M1" s="67"/>
      <c r="N1" s="47" t="s">
        <v>127</v>
      </c>
      <c r="O1" s="67"/>
    </row>
    <row r="2" spans="1:15" ht="15.75">
      <c r="A2" s="66"/>
      <c r="B2" s="67"/>
      <c r="C2" s="67"/>
      <c r="D2" s="67"/>
      <c r="E2" s="67"/>
      <c r="F2" s="67"/>
      <c r="G2" s="67"/>
      <c r="H2" s="67"/>
      <c r="I2" s="67"/>
      <c r="J2" s="67"/>
      <c r="K2" s="67"/>
      <c r="L2" s="67"/>
      <c r="M2" s="67"/>
      <c r="N2" s="47"/>
      <c r="O2" s="67"/>
    </row>
    <row r="3" spans="1:15" ht="20.100000000000001" customHeight="1">
      <c r="A3" s="164" t="s">
        <v>103</v>
      </c>
      <c r="B3" s="164"/>
      <c r="C3" s="165" t="s">
        <v>141</v>
      </c>
      <c r="D3" s="166"/>
      <c r="E3" s="166"/>
      <c r="F3" s="166"/>
      <c r="G3" s="166"/>
      <c r="H3" s="166"/>
      <c r="I3" s="166"/>
      <c r="J3" s="166"/>
      <c r="K3" s="166"/>
      <c r="L3" s="166"/>
      <c r="M3" s="166"/>
      <c r="N3" s="166"/>
      <c r="O3" s="167"/>
    </row>
    <row r="4" spans="1:15" ht="20.100000000000001" customHeight="1">
      <c r="A4" s="164" t="s">
        <v>104</v>
      </c>
      <c r="B4" s="164"/>
      <c r="C4" s="165" t="s">
        <v>142</v>
      </c>
      <c r="D4" s="166"/>
      <c r="E4" s="166"/>
      <c r="F4" s="166"/>
      <c r="G4" s="166"/>
      <c r="H4" s="166"/>
      <c r="I4" s="166"/>
      <c r="J4" s="166"/>
      <c r="K4" s="166"/>
      <c r="L4" s="166"/>
      <c r="M4" s="166"/>
      <c r="N4" s="166"/>
      <c r="O4" s="167"/>
    </row>
    <row r="5" spans="1:15" ht="20.100000000000001" customHeight="1">
      <c r="A5" s="164" t="s">
        <v>105</v>
      </c>
      <c r="B5" s="164"/>
      <c r="C5" s="165" t="s">
        <v>143</v>
      </c>
      <c r="D5" s="166"/>
      <c r="E5" s="166"/>
      <c r="F5" s="166"/>
      <c r="G5" s="166"/>
      <c r="H5" s="166"/>
      <c r="I5" s="166"/>
      <c r="J5" s="166"/>
      <c r="K5" s="166"/>
      <c r="L5" s="166"/>
      <c r="M5" s="166"/>
      <c r="N5" s="166"/>
      <c r="O5" s="167"/>
    </row>
    <row r="6" spans="1:15" ht="20.100000000000001" customHeight="1">
      <c r="A6" s="162" t="s">
        <v>106</v>
      </c>
      <c r="B6" s="163"/>
      <c r="C6" s="163"/>
      <c r="D6" s="163"/>
      <c r="E6" s="163"/>
      <c r="F6" s="68"/>
      <c r="G6" s="68"/>
      <c r="H6" s="68"/>
      <c r="I6" s="69" t="s">
        <v>144</v>
      </c>
      <c r="J6" s="68"/>
      <c r="K6" s="68"/>
      <c r="L6" s="68"/>
      <c r="M6" s="68"/>
      <c r="N6" s="68"/>
      <c r="O6" s="70"/>
    </row>
    <row r="7" spans="1:15" ht="20.100000000000001" customHeight="1">
      <c r="A7" s="164" t="s">
        <v>107</v>
      </c>
      <c r="B7" s="164"/>
      <c r="C7" s="165" t="s">
        <v>136</v>
      </c>
      <c r="D7" s="166"/>
      <c r="E7" s="166"/>
      <c r="F7" s="166"/>
      <c r="G7" s="166"/>
      <c r="H7" s="166"/>
      <c r="I7" s="166"/>
      <c r="J7" s="166"/>
      <c r="K7" s="166"/>
      <c r="L7" s="166"/>
      <c r="M7" s="166"/>
      <c r="N7" s="166"/>
      <c r="O7" s="167"/>
    </row>
    <row r="8" spans="1:15" ht="20.100000000000001" customHeight="1">
      <c r="A8" s="164" t="s">
        <v>108</v>
      </c>
      <c r="B8" s="164"/>
      <c r="C8" s="168">
        <v>40388</v>
      </c>
      <c r="D8" s="169"/>
      <c r="E8" s="169"/>
      <c r="F8" s="169"/>
      <c r="G8" s="169"/>
      <c r="H8" s="169"/>
      <c r="I8" s="169"/>
      <c r="J8" s="169"/>
      <c r="K8" s="169"/>
      <c r="L8" s="169"/>
      <c r="M8" s="169"/>
      <c r="N8" s="169"/>
      <c r="O8" s="170"/>
    </row>
    <row r="9" spans="1:15" s="97" customFormat="1" ht="22.5" customHeight="1">
      <c r="A9" s="94"/>
      <c r="B9" s="95"/>
      <c r="C9" s="96" t="s">
        <v>94</v>
      </c>
      <c r="D9" s="96" t="s">
        <v>95</v>
      </c>
      <c r="E9" s="96" t="s">
        <v>96</v>
      </c>
      <c r="F9" s="96" t="s">
        <v>97</v>
      </c>
      <c r="G9" s="96" t="s">
        <v>98</v>
      </c>
      <c r="H9" s="96" t="s">
        <v>99</v>
      </c>
      <c r="I9" s="96" t="s">
        <v>100</v>
      </c>
      <c r="J9" s="96" t="s">
        <v>101</v>
      </c>
      <c r="K9" s="96" t="s">
        <v>75</v>
      </c>
      <c r="L9" s="96" t="s">
        <v>62</v>
      </c>
      <c r="M9" s="96" t="s">
        <v>76</v>
      </c>
      <c r="N9" s="96" t="s">
        <v>63</v>
      </c>
      <c r="O9" s="96" t="s">
        <v>64</v>
      </c>
    </row>
    <row r="10" spans="1:15" ht="20.100000000000001" customHeight="1">
      <c r="A10" s="71">
        <v>1</v>
      </c>
      <c r="B10" s="72" t="s">
        <v>149</v>
      </c>
      <c r="C10" s="153" t="s">
        <v>194</v>
      </c>
      <c r="D10" s="154"/>
      <c r="E10" s="154"/>
      <c r="F10" s="154"/>
      <c r="G10" s="154"/>
      <c r="H10" s="155"/>
      <c r="I10" s="74">
        <v>90.540540540540547</v>
      </c>
      <c r="J10" s="74">
        <v>85.336976320582878</v>
      </c>
      <c r="K10" s="74">
        <v>81.89785987731193</v>
      </c>
      <c r="L10" s="74">
        <v>97.184170471841739</v>
      </c>
      <c r="M10" s="74">
        <v>97.058830312255012</v>
      </c>
      <c r="N10" s="74">
        <v>97.911668368567305</v>
      </c>
      <c r="O10" s="74">
        <v>98.129552757406657</v>
      </c>
    </row>
    <row r="11" spans="1:15" ht="20.100000000000001" customHeight="1">
      <c r="A11" s="71">
        <v>2</v>
      </c>
      <c r="B11" s="75" t="s">
        <v>109</v>
      </c>
      <c r="C11" s="156"/>
      <c r="D11" s="157"/>
      <c r="E11" s="157"/>
      <c r="F11" s="157"/>
      <c r="G11" s="157"/>
      <c r="H11" s="158"/>
      <c r="I11" s="73"/>
      <c r="J11" s="73"/>
      <c r="K11" s="73"/>
      <c r="L11" s="73"/>
      <c r="M11" s="73"/>
      <c r="N11" s="73"/>
      <c r="O11" s="73"/>
    </row>
    <row r="12" spans="1:15" ht="20.100000000000001" customHeight="1">
      <c r="A12" s="71">
        <v>3</v>
      </c>
      <c r="B12" s="75" t="s">
        <v>110</v>
      </c>
      <c r="C12" s="156"/>
      <c r="D12" s="157"/>
      <c r="E12" s="157"/>
      <c r="F12" s="157"/>
      <c r="G12" s="157"/>
      <c r="H12" s="158"/>
      <c r="I12" s="76">
        <v>355.39277400000043</v>
      </c>
      <c r="J12" s="77">
        <v>550.56914199999983</v>
      </c>
      <c r="K12" s="77">
        <v>473.80467100000016</v>
      </c>
      <c r="L12" s="78">
        <v>493.60612649999996</v>
      </c>
      <c r="M12" s="78">
        <v>557.01610299999982</v>
      </c>
      <c r="N12" s="79">
        <v>549.97</v>
      </c>
      <c r="O12" s="79">
        <v>457.40024399999993</v>
      </c>
    </row>
    <row r="13" spans="1:15" ht="20.100000000000001" customHeight="1">
      <c r="A13" s="71">
        <v>4</v>
      </c>
      <c r="B13" s="75" t="s">
        <v>111</v>
      </c>
      <c r="C13" s="156"/>
      <c r="D13" s="157"/>
      <c r="E13" s="157"/>
      <c r="F13" s="157"/>
      <c r="G13" s="157"/>
      <c r="H13" s="158"/>
      <c r="I13" s="80"/>
      <c r="J13" s="80"/>
      <c r="K13" s="80"/>
      <c r="L13" s="80"/>
      <c r="M13" s="80"/>
      <c r="N13" s="80"/>
      <c r="O13" s="80"/>
    </row>
    <row r="14" spans="1:15" ht="20.100000000000001" customHeight="1">
      <c r="A14" s="71">
        <v>5</v>
      </c>
      <c r="B14" s="75" t="s">
        <v>112</v>
      </c>
      <c r="C14" s="159"/>
      <c r="D14" s="160"/>
      <c r="E14" s="160"/>
      <c r="F14" s="160"/>
      <c r="G14" s="160"/>
      <c r="H14" s="161"/>
      <c r="I14" s="81">
        <v>363.4</v>
      </c>
      <c r="J14" s="78">
        <v>562.02589999999998</v>
      </c>
      <c r="K14" s="78">
        <v>484.16999999999996</v>
      </c>
      <c r="L14" s="79">
        <v>501.54999999999995</v>
      </c>
      <c r="M14" s="79">
        <v>594.00699999999995</v>
      </c>
      <c r="N14" s="79">
        <v>597.08200000000011</v>
      </c>
      <c r="O14" s="79">
        <v>470.54699999999997</v>
      </c>
    </row>
    <row r="15" spans="1:15" ht="33.75" customHeight="1">
      <c r="A15" s="71">
        <v>6</v>
      </c>
      <c r="B15" s="72" t="s">
        <v>150</v>
      </c>
      <c r="C15" s="173" t="s">
        <v>175</v>
      </c>
      <c r="D15" s="174"/>
      <c r="E15" s="174"/>
      <c r="F15" s="174"/>
      <c r="G15" s="174"/>
      <c r="H15" s="174"/>
      <c r="I15" s="174"/>
      <c r="J15" s="174"/>
      <c r="K15" s="174"/>
      <c r="L15" s="174"/>
      <c r="M15" s="174"/>
      <c r="N15" s="174"/>
      <c r="O15" s="175"/>
    </row>
    <row r="16" spans="1:15" ht="17.25" customHeight="1">
      <c r="A16" s="71">
        <v>7</v>
      </c>
      <c r="B16" s="75" t="s">
        <v>113</v>
      </c>
      <c r="C16" s="176"/>
      <c r="D16" s="177"/>
      <c r="E16" s="177"/>
      <c r="F16" s="177"/>
      <c r="G16" s="177"/>
      <c r="H16" s="177"/>
      <c r="I16" s="177"/>
      <c r="J16" s="177"/>
      <c r="K16" s="177"/>
      <c r="L16" s="177"/>
      <c r="M16" s="177"/>
      <c r="N16" s="177"/>
      <c r="O16" s="178"/>
    </row>
    <row r="17" spans="1:15" ht="34.5" customHeight="1">
      <c r="A17" s="71">
        <v>8</v>
      </c>
      <c r="B17" s="72" t="s">
        <v>151</v>
      </c>
      <c r="C17" s="176"/>
      <c r="D17" s="177"/>
      <c r="E17" s="177"/>
      <c r="F17" s="177"/>
      <c r="G17" s="177"/>
      <c r="H17" s="177"/>
      <c r="I17" s="177"/>
      <c r="J17" s="177"/>
      <c r="K17" s="177"/>
      <c r="L17" s="177"/>
      <c r="M17" s="177"/>
      <c r="N17" s="177"/>
      <c r="O17" s="178"/>
    </row>
    <row r="18" spans="1:15" ht="33" customHeight="1">
      <c r="A18" s="71">
        <v>9</v>
      </c>
      <c r="B18" s="72" t="s">
        <v>152</v>
      </c>
      <c r="C18" s="176"/>
      <c r="D18" s="177"/>
      <c r="E18" s="177"/>
      <c r="F18" s="177"/>
      <c r="G18" s="177"/>
      <c r="H18" s="177"/>
      <c r="I18" s="177"/>
      <c r="J18" s="177"/>
      <c r="K18" s="177"/>
      <c r="L18" s="177"/>
      <c r="M18" s="177"/>
      <c r="N18" s="177"/>
      <c r="O18" s="178"/>
    </row>
    <row r="19" spans="1:15" ht="31.5" customHeight="1">
      <c r="A19" s="71">
        <v>10</v>
      </c>
      <c r="B19" s="72" t="s">
        <v>153</v>
      </c>
      <c r="C19" s="176"/>
      <c r="D19" s="177"/>
      <c r="E19" s="177"/>
      <c r="F19" s="177"/>
      <c r="G19" s="177"/>
      <c r="H19" s="177"/>
      <c r="I19" s="177"/>
      <c r="J19" s="177"/>
      <c r="K19" s="177"/>
      <c r="L19" s="177"/>
      <c r="M19" s="177"/>
      <c r="N19" s="177"/>
      <c r="O19" s="178"/>
    </row>
    <row r="20" spans="1:15" ht="48.75" customHeight="1">
      <c r="A20" s="71">
        <v>11</v>
      </c>
      <c r="B20" s="72" t="s">
        <v>154</v>
      </c>
      <c r="C20" s="176"/>
      <c r="D20" s="177"/>
      <c r="E20" s="177"/>
      <c r="F20" s="177"/>
      <c r="G20" s="177"/>
      <c r="H20" s="177"/>
      <c r="I20" s="177"/>
      <c r="J20" s="177"/>
      <c r="K20" s="177"/>
      <c r="L20" s="177"/>
      <c r="M20" s="177"/>
      <c r="N20" s="177"/>
      <c r="O20" s="178"/>
    </row>
    <row r="21" spans="1:15" ht="32.25" customHeight="1">
      <c r="A21" s="71">
        <v>12</v>
      </c>
      <c r="B21" s="72" t="s">
        <v>155</v>
      </c>
      <c r="C21" s="176"/>
      <c r="D21" s="177"/>
      <c r="E21" s="177"/>
      <c r="F21" s="177"/>
      <c r="G21" s="177"/>
      <c r="H21" s="177"/>
      <c r="I21" s="177"/>
      <c r="J21" s="177"/>
      <c r="K21" s="177"/>
      <c r="L21" s="177"/>
      <c r="M21" s="177"/>
      <c r="N21" s="177"/>
      <c r="O21" s="178"/>
    </row>
    <row r="22" spans="1:15" ht="16.5" customHeight="1">
      <c r="A22" s="71">
        <v>13</v>
      </c>
      <c r="B22" s="75" t="s">
        <v>114</v>
      </c>
      <c r="C22" s="176"/>
      <c r="D22" s="177"/>
      <c r="E22" s="177"/>
      <c r="F22" s="177"/>
      <c r="G22" s="177"/>
      <c r="H22" s="177"/>
      <c r="I22" s="177"/>
      <c r="J22" s="177"/>
      <c r="K22" s="177"/>
      <c r="L22" s="177"/>
      <c r="M22" s="177"/>
      <c r="N22" s="177"/>
      <c r="O22" s="178"/>
    </row>
    <row r="23" spans="1:15" ht="32.25" customHeight="1">
      <c r="A23" s="71">
        <v>14</v>
      </c>
      <c r="B23" s="72" t="s">
        <v>156</v>
      </c>
      <c r="C23" s="176"/>
      <c r="D23" s="177"/>
      <c r="E23" s="177"/>
      <c r="F23" s="177"/>
      <c r="G23" s="177"/>
      <c r="H23" s="177"/>
      <c r="I23" s="177"/>
      <c r="J23" s="177"/>
      <c r="K23" s="177"/>
      <c r="L23" s="177"/>
      <c r="M23" s="177"/>
      <c r="N23" s="177"/>
      <c r="O23" s="178"/>
    </row>
    <row r="24" spans="1:15" ht="33" customHeight="1">
      <c r="A24" s="71">
        <v>15</v>
      </c>
      <c r="B24" s="72" t="s">
        <v>157</v>
      </c>
      <c r="C24" s="176"/>
      <c r="D24" s="177"/>
      <c r="E24" s="177"/>
      <c r="F24" s="177"/>
      <c r="G24" s="177"/>
      <c r="H24" s="177"/>
      <c r="I24" s="177"/>
      <c r="J24" s="177"/>
      <c r="K24" s="177"/>
      <c r="L24" s="177"/>
      <c r="M24" s="177"/>
      <c r="N24" s="177"/>
      <c r="O24" s="178"/>
    </row>
    <row r="25" spans="1:15" ht="50.25" customHeight="1">
      <c r="A25" s="71">
        <v>16</v>
      </c>
      <c r="B25" s="72" t="s">
        <v>158</v>
      </c>
      <c r="C25" s="176"/>
      <c r="D25" s="177"/>
      <c r="E25" s="177"/>
      <c r="F25" s="177"/>
      <c r="G25" s="177"/>
      <c r="H25" s="177"/>
      <c r="I25" s="177"/>
      <c r="J25" s="177"/>
      <c r="K25" s="177"/>
      <c r="L25" s="177"/>
      <c r="M25" s="177"/>
      <c r="N25" s="177"/>
      <c r="O25" s="178"/>
    </row>
    <row r="26" spans="1:15" ht="30.75" customHeight="1">
      <c r="A26" s="71">
        <v>17</v>
      </c>
      <c r="B26" s="72" t="s">
        <v>159</v>
      </c>
      <c r="C26" s="176"/>
      <c r="D26" s="177"/>
      <c r="E26" s="177"/>
      <c r="F26" s="177"/>
      <c r="G26" s="177"/>
      <c r="H26" s="177"/>
      <c r="I26" s="177"/>
      <c r="J26" s="177"/>
      <c r="K26" s="177"/>
      <c r="L26" s="177"/>
      <c r="M26" s="177"/>
      <c r="N26" s="177"/>
      <c r="O26" s="178"/>
    </row>
    <row r="27" spans="1:15" ht="18.75" customHeight="1">
      <c r="A27" s="71">
        <v>18</v>
      </c>
      <c r="B27" s="75" t="s">
        <v>115</v>
      </c>
      <c r="C27" s="179"/>
      <c r="D27" s="180"/>
      <c r="E27" s="180"/>
      <c r="F27" s="180"/>
      <c r="G27" s="180"/>
      <c r="H27" s="180"/>
      <c r="I27" s="180"/>
      <c r="J27" s="180"/>
      <c r="K27" s="180"/>
      <c r="L27" s="180"/>
      <c r="M27" s="180"/>
      <c r="N27" s="180"/>
      <c r="O27" s="181"/>
    </row>
    <row r="28" spans="1:15" ht="34.5" customHeight="1">
      <c r="A28" s="82">
        <v>19</v>
      </c>
      <c r="B28" s="83" t="s">
        <v>160</v>
      </c>
      <c r="C28" s="84" t="s">
        <v>129</v>
      </c>
      <c r="D28" s="84" t="s">
        <v>129</v>
      </c>
      <c r="E28" s="84" t="s">
        <v>129</v>
      </c>
      <c r="F28" s="84" t="s">
        <v>129</v>
      </c>
      <c r="G28" s="84" t="s">
        <v>129</v>
      </c>
      <c r="H28" s="84"/>
      <c r="I28" s="85">
        <v>0.99</v>
      </c>
      <c r="J28" s="85">
        <v>1.38</v>
      </c>
      <c r="K28" s="85">
        <v>1.4</v>
      </c>
      <c r="L28" s="85">
        <v>1.19</v>
      </c>
      <c r="M28" s="85">
        <v>1.34</v>
      </c>
      <c r="N28" s="85">
        <v>1.22</v>
      </c>
      <c r="O28" s="85">
        <v>1.1000000000000001</v>
      </c>
    </row>
    <row r="29" spans="1:15" ht="36" customHeight="1">
      <c r="A29" s="71">
        <v>20</v>
      </c>
      <c r="B29" s="72" t="s">
        <v>161</v>
      </c>
      <c r="C29" s="73"/>
      <c r="D29" s="73"/>
      <c r="E29" s="73"/>
      <c r="F29" s="73"/>
      <c r="G29" s="73"/>
      <c r="H29" s="79">
        <v>684.29930000000002</v>
      </c>
      <c r="I29" s="79">
        <v>683.87180000000001</v>
      </c>
      <c r="J29" s="79">
        <v>631.07069999999999</v>
      </c>
      <c r="K29" s="79">
        <v>577.7056</v>
      </c>
      <c r="L29" s="79">
        <v>524.25779999999997</v>
      </c>
      <c r="M29" s="73"/>
      <c r="N29" s="73"/>
      <c r="O29" s="73"/>
    </row>
    <row r="30" spans="1:15" ht="18" customHeight="1">
      <c r="A30" s="71">
        <v>21</v>
      </c>
      <c r="B30" s="75" t="s">
        <v>116</v>
      </c>
      <c r="C30" s="73"/>
      <c r="D30" s="73"/>
      <c r="E30" s="73"/>
      <c r="F30" s="73"/>
      <c r="G30" s="73"/>
      <c r="H30" s="79">
        <v>295.08409999999998</v>
      </c>
      <c r="I30" s="79">
        <v>317.04129999999998</v>
      </c>
      <c r="J30" s="79">
        <v>317.35829999999999</v>
      </c>
      <c r="K30" s="79">
        <v>317.44830000000002</v>
      </c>
      <c r="L30" s="79">
        <v>317.50830000000002</v>
      </c>
      <c r="M30" s="73"/>
      <c r="N30" s="73"/>
      <c r="O30" s="73"/>
    </row>
    <row r="31" spans="1:15" ht="33.75" customHeight="1">
      <c r="A31" s="71">
        <v>22</v>
      </c>
      <c r="B31" s="75" t="s">
        <v>169</v>
      </c>
      <c r="C31" s="73"/>
      <c r="D31" s="73"/>
      <c r="E31" s="73"/>
      <c r="F31" s="73"/>
      <c r="G31" s="73"/>
      <c r="H31" s="79">
        <v>3.0729000000000002</v>
      </c>
      <c r="I31" s="79">
        <v>37.1387</v>
      </c>
      <c r="J31" s="79">
        <v>37.822299999999998</v>
      </c>
      <c r="K31" s="79">
        <v>37.3917</v>
      </c>
      <c r="L31" s="79">
        <v>37.050899999999999</v>
      </c>
      <c r="M31" s="73"/>
      <c r="N31" s="73"/>
      <c r="O31" s="73"/>
    </row>
    <row r="32" spans="1:15" ht="33.75" customHeight="1">
      <c r="A32" s="71">
        <v>23</v>
      </c>
      <c r="B32" s="72" t="s">
        <v>162</v>
      </c>
      <c r="C32" s="73"/>
      <c r="D32" s="73"/>
      <c r="E32" s="73"/>
      <c r="F32" s="73"/>
      <c r="G32" s="73"/>
      <c r="H32" s="73">
        <v>983.61360000000002</v>
      </c>
      <c r="I32" s="91">
        <v>1056.8043</v>
      </c>
      <c r="J32" s="91">
        <v>1057.8608999999999</v>
      </c>
      <c r="K32" s="91">
        <v>1058.1609000000001</v>
      </c>
      <c r="L32" s="91">
        <v>1058.3608999999999</v>
      </c>
      <c r="M32" s="73"/>
      <c r="N32" s="73"/>
      <c r="O32" s="73"/>
    </row>
    <row r="33" spans="1:15" ht="32.25" customHeight="1">
      <c r="A33" s="71">
        <v>24</v>
      </c>
      <c r="B33" s="72" t="s">
        <v>163</v>
      </c>
      <c r="C33" s="73"/>
      <c r="D33" s="73"/>
      <c r="E33" s="73"/>
      <c r="F33" s="73"/>
      <c r="G33" s="73"/>
      <c r="H33" s="73"/>
      <c r="I33" s="73"/>
      <c r="J33" s="73"/>
      <c r="K33" s="73"/>
      <c r="L33" s="73"/>
      <c r="M33" s="73"/>
      <c r="N33" s="73"/>
      <c r="O33" s="73"/>
    </row>
    <row r="34" spans="1:15" ht="33" customHeight="1">
      <c r="A34" s="86"/>
      <c r="B34" s="72" t="s">
        <v>164</v>
      </c>
      <c r="C34" s="73"/>
      <c r="D34" s="73"/>
      <c r="E34" s="73"/>
      <c r="F34" s="73"/>
      <c r="G34" s="73"/>
      <c r="H34" s="73"/>
      <c r="I34" s="73"/>
      <c r="J34" s="73"/>
      <c r="K34" s="73"/>
      <c r="L34" s="73"/>
      <c r="M34" s="73"/>
      <c r="N34" s="73"/>
      <c r="O34" s="73"/>
    </row>
    <row r="35" spans="1:15" ht="20.100000000000001" customHeight="1">
      <c r="A35" s="86"/>
      <c r="B35" s="75" t="s">
        <v>117</v>
      </c>
      <c r="C35" s="73"/>
      <c r="D35" s="73"/>
      <c r="E35" s="73"/>
      <c r="F35" s="73"/>
      <c r="G35" s="73"/>
      <c r="H35" s="79">
        <v>4.3810000000000002</v>
      </c>
      <c r="I35" s="79">
        <v>53.501399999999997</v>
      </c>
      <c r="J35" s="79">
        <v>55.448300000000003</v>
      </c>
      <c r="K35" s="79">
        <v>55.483800000000002</v>
      </c>
      <c r="L35" s="79">
        <v>55.496899999999997</v>
      </c>
      <c r="M35" s="73"/>
      <c r="N35" s="73"/>
      <c r="O35" s="73"/>
    </row>
    <row r="36" spans="1:15" ht="20.100000000000001" customHeight="1">
      <c r="A36" s="86"/>
      <c r="B36" s="75" t="s">
        <v>118</v>
      </c>
      <c r="C36" s="73"/>
      <c r="D36" s="73"/>
      <c r="E36" s="73"/>
      <c r="F36" s="73"/>
      <c r="G36" s="73"/>
      <c r="H36" s="93">
        <v>0.17480999999999999</v>
      </c>
      <c r="I36" s="93">
        <v>0.17480999999999999</v>
      </c>
      <c r="J36" s="93">
        <v>0.17480999999999999</v>
      </c>
      <c r="K36" s="93">
        <v>0.17480999999999999</v>
      </c>
      <c r="L36" s="93">
        <v>0.17480999999999999</v>
      </c>
      <c r="M36" s="73"/>
      <c r="N36" s="73"/>
      <c r="O36" s="73"/>
    </row>
    <row r="37" spans="1:15" ht="20.100000000000001" customHeight="1">
      <c r="A37" s="86"/>
      <c r="B37" s="75" t="s">
        <v>119</v>
      </c>
      <c r="C37" s="73"/>
      <c r="D37" s="73"/>
      <c r="E37" s="73"/>
      <c r="F37" s="73"/>
      <c r="G37" s="73"/>
      <c r="H37" s="73"/>
      <c r="I37" s="73"/>
      <c r="J37" s="73"/>
      <c r="K37" s="73"/>
      <c r="L37" s="73"/>
      <c r="M37" s="73"/>
      <c r="N37" s="73"/>
      <c r="O37" s="73"/>
    </row>
    <row r="38" spans="1:15" ht="20.100000000000001" customHeight="1">
      <c r="A38" s="86"/>
      <c r="B38" s="75" t="s">
        <v>117</v>
      </c>
      <c r="C38" s="73"/>
      <c r="D38" s="73"/>
      <c r="E38" s="73"/>
      <c r="F38" s="73"/>
      <c r="G38" s="73"/>
      <c r="H38" s="79">
        <v>5.4398999999999997</v>
      </c>
      <c r="I38" s="79">
        <v>63.206200000000003</v>
      </c>
      <c r="J38" s="79">
        <v>60.542499999999997</v>
      </c>
      <c r="K38" s="79">
        <v>54.923499999999997</v>
      </c>
      <c r="L38" s="79">
        <v>49.703499999999998</v>
      </c>
      <c r="M38" s="73"/>
      <c r="N38" s="73"/>
      <c r="O38" s="73"/>
    </row>
    <row r="39" spans="1:15" ht="34.5" customHeight="1">
      <c r="A39" s="86"/>
      <c r="B39" s="72" t="s">
        <v>165</v>
      </c>
      <c r="C39" s="73"/>
      <c r="D39" s="73"/>
      <c r="E39" s="73"/>
      <c r="F39" s="73"/>
      <c r="G39" s="73"/>
      <c r="H39" s="92">
        <v>9.3299999999999994E-2</v>
      </c>
      <c r="I39" s="92">
        <v>9.2399999999999996E-2</v>
      </c>
      <c r="J39" s="92">
        <v>9.2100000000000001E-2</v>
      </c>
      <c r="K39" s="92">
        <v>9.0899999999999995E-2</v>
      </c>
      <c r="L39" s="92">
        <v>9.0200000000000002E-2</v>
      </c>
      <c r="M39" s="73"/>
      <c r="N39" s="73"/>
      <c r="O39" s="73"/>
    </row>
    <row r="40" spans="1:15" ht="34.5" customHeight="1">
      <c r="A40" s="86"/>
      <c r="B40" s="72" t="s">
        <v>166</v>
      </c>
      <c r="C40" s="73"/>
      <c r="D40" s="73"/>
      <c r="E40" s="73"/>
      <c r="F40" s="73"/>
      <c r="G40" s="73"/>
      <c r="H40" s="73"/>
      <c r="I40" s="73"/>
      <c r="J40" s="73"/>
      <c r="K40" s="73"/>
      <c r="L40" s="73"/>
      <c r="M40" s="73"/>
      <c r="N40" s="73"/>
      <c r="O40" s="73"/>
    </row>
    <row r="41" spans="1:15" ht="20.100000000000001" customHeight="1">
      <c r="A41" s="86"/>
      <c r="B41" s="75" t="s">
        <v>117</v>
      </c>
      <c r="C41" s="73"/>
      <c r="D41" s="73"/>
      <c r="E41" s="73"/>
      <c r="F41" s="73"/>
      <c r="G41" s="73"/>
      <c r="H41" s="79">
        <v>4.2302999999999997</v>
      </c>
      <c r="I41" s="79">
        <v>51.660899999999998</v>
      </c>
      <c r="J41" s="79">
        <v>53.540799999999997</v>
      </c>
      <c r="K41" s="79">
        <v>53.575099999999999</v>
      </c>
      <c r="L41" s="79">
        <v>53.587800000000001</v>
      </c>
      <c r="M41" s="73"/>
      <c r="N41" s="73"/>
      <c r="O41" s="73"/>
    </row>
    <row r="42" spans="1:15" ht="20.100000000000001" customHeight="1">
      <c r="A42" s="86"/>
      <c r="B42" s="75" t="s">
        <v>118</v>
      </c>
      <c r="C42" s="73"/>
      <c r="D42" s="73"/>
      <c r="E42" s="73"/>
      <c r="F42" s="73"/>
      <c r="G42" s="73"/>
      <c r="H42" s="93">
        <v>5.0638000000000002E-2</v>
      </c>
      <c r="I42" s="93">
        <v>5.0638000000000002E-2</v>
      </c>
      <c r="J42" s="93">
        <v>5.0638000000000002E-2</v>
      </c>
      <c r="K42" s="93">
        <v>5.0638000000000002E-2</v>
      </c>
      <c r="L42" s="93">
        <v>5.0638000000000002E-2</v>
      </c>
      <c r="M42" s="73"/>
      <c r="N42" s="73"/>
      <c r="O42" s="73"/>
    </row>
    <row r="43" spans="1:15" ht="20.100000000000001" customHeight="1">
      <c r="A43" s="86"/>
      <c r="B43" s="75" t="s">
        <v>120</v>
      </c>
      <c r="C43" s="73"/>
      <c r="D43" s="73"/>
      <c r="E43" s="73"/>
      <c r="F43" s="73"/>
      <c r="G43" s="73"/>
      <c r="H43" s="73"/>
      <c r="I43" s="73"/>
      <c r="J43" s="73"/>
      <c r="K43" s="73"/>
      <c r="L43" s="73"/>
      <c r="M43" s="73"/>
      <c r="N43" s="73"/>
      <c r="O43" s="73"/>
    </row>
    <row r="44" spans="1:15" ht="20.100000000000001" customHeight="1">
      <c r="A44" s="86"/>
      <c r="B44" s="75" t="s">
        <v>117</v>
      </c>
      <c r="C44" s="73"/>
      <c r="D44" s="73"/>
      <c r="E44" s="73"/>
      <c r="F44" s="73"/>
      <c r="G44" s="73"/>
      <c r="H44" s="79">
        <v>0.37640000000000001</v>
      </c>
      <c r="I44" s="79">
        <v>4.5495000000000001</v>
      </c>
      <c r="J44" s="79">
        <v>4.6332000000000004</v>
      </c>
      <c r="K44" s="79">
        <v>4.5804999999999998</v>
      </c>
      <c r="L44" s="79">
        <v>4.5387000000000004</v>
      </c>
      <c r="M44" s="73"/>
      <c r="N44" s="73"/>
      <c r="O44" s="73"/>
    </row>
    <row r="45" spans="1:15" ht="20.100000000000001" customHeight="1">
      <c r="A45" s="86"/>
      <c r="B45" s="75" t="s">
        <v>118</v>
      </c>
      <c r="C45" s="73"/>
      <c r="D45" s="73"/>
      <c r="E45" s="73"/>
      <c r="F45" s="73"/>
      <c r="G45" s="73"/>
      <c r="H45" s="92">
        <v>0.1225</v>
      </c>
      <c r="I45" s="92">
        <v>0.1225</v>
      </c>
      <c r="J45" s="92">
        <v>0.1225</v>
      </c>
      <c r="K45" s="92">
        <v>0.1225</v>
      </c>
      <c r="L45" s="92">
        <v>0.1225</v>
      </c>
      <c r="M45" s="73"/>
      <c r="N45" s="73"/>
      <c r="O45" s="73"/>
    </row>
    <row r="46" spans="1:15" ht="36" customHeight="1">
      <c r="A46" s="86"/>
      <c r="B46" s="75" t="s">
        <v>102</v>
      </c>
      <c r="C46" s="73"/>
      <c r="D46" s="73"/>
      <c r="E46" s="73"/>
      <c r="F46" s="73"/>
      <c r="G46" s="73"/>
      <c r="H46" s="73"/>
      <c r="I46" s="73"/>
      <c r="J46" s="73"/>
      <c r="K46" s="73"/>
      <c r="L46" s="73"/>
      <c r="M46" s="73"/>
      <c r="N46" s="73"/>
      <c r="O46" s="73"/>
    </row>
    <row r="47" spans="1:15" ht="13.5" customHeight="1">
      <c r="A47" s="86"/>
      <c r="B47" s="75"/>
      <c r="C47" s="73"/>
      <c r="D47" s="73"/>
      <c r="E47" s="73"/>
      <c r="F47" s="73"/>
      <c r="G47" s="73"/>
      <c r="H47" s="73"/>
      <c r="I47" s="73"/>
      <c r="J47" s="73"/>
      <c r="K47" s="73"/>
      <c r="L47" s="73"/>
      <c r="M47" s="73"/>
      <c r="N47" s="73"/>
      <c r="O47" s="73"/>
    </row>
    <row r="48" spans="1:15" ht="20.100000000000001" customHeight="1">
      <c r="A48" s="86"/>
      <c r="B48" s="75" t="s">
        <v>117</v>
      </c>
      <c r="C48" s="73"/>
      <c r="D48" s="73"/>
      <c r="E48" s="73"/>
      <c r="F48" s="73"/>
      <c r="G48" s="73"/>
      <c r="H48" s="79">
        <v>1.6708000000000001</v>
      </c>
      <c r="I48" s="79">
        <v>20.797499999999999</v>
      </c>
      <c r="J48" s="79">
        <v>21.987100000000002</v>
      </c>
      <c r="K48" s="79">
        <v>23.244800000000001</v>
      </c>
      <c r="L48" s="79">
        <v>24.574400000000001</v>
      </c>
      <c r="M48" s="73"/>
      <c r="N48" s="73"/>
      <c r="O48" s="73"/>
    </row>
    <row r="49" spans="1:16" ht="20.100000000000001" customHeight="1">
      <c r="A49" s="86"/>
      <c r="B49" s="75" t="s">
        <v>118</v>
      </c>
      <c r="C49" s="73"/>
      <c r="D49" s="73"/>
      <c r="E49" s="73"/>
      <c r="F49" s="73"/>
      <c r="G49" s="73"/>
      <c r="H49" s="73"/>
      <c r="I49" s="73"/>
      <c r="J49" s="73"/>
      <c r="K49" s="73"/>
      <c r="L49" s="73"/>
      <c r="M49" s="73"/>
      <c r="N49" s="73"/>
      <c r="O49" s="73"/>
    </row>
    <row r="50" spans="1:16" ht="30.75" customHeight="1">
      <c r="A50" s="86"/>
      <c r="B50" s="75" t="s">
        <v>121</v>
      </c>
      <c r="C50" s="182" t="s">
        <v>129</v>
      </c>
      <c r="D50" s="183"/>
      <c r="E50" s="183"/>
      <c r="F50" s="183"/>
      <c r="G50" s="183"/>
      <c r="H50" s="183"/>
      <c r="I50" s="183"/>
      <c r="J50" s="183"/>
      <c r="K50" s="183"/>
      <c r="L50" s="183"/>
      <c r="M50" s="183"/>
      <c r="N50" s="183"/>
      <c r="O50" s="184"/>
    </row>
    <row r="51" spans="1:16" ht="20.100000000000001" customHeight="1">
      <c r="A51" s="71">
        <v>25</v>
      </c>
      <c r="B51" s="75" t="s">
        <v>170</v>
      </c>
      <c r="C51" s="73"/>
      <c r="D51" s="73"/>
      <c r="E51" s="73"/>
      <c r="F51" s="73"/>
      <c r="G51" s="73"/>
      <c r="H51" s="79">
        <f>H35+H38+H41+H44+H48</f>
        <v>16.098400000000002</v>
      </c>
      <c r="I51" s="79">
        <f t="shared" ref="I51:L51" si="0">I35+I38+I41+I44+I48</f>
        <v>193.71549999999996</v>
      </c>
      <c r="J51" s="79">
        <f t="shared" si="0"/>
        <v>196.15189999999998</v>
      </c>
      <c r="K51" s="79">
        <f t="shared" si="0"/>
        <v>191.80769999999998</v>
      </c>
      <c r="L51" s="79">
        <f t="shared" si="0"/>
        <v>187.90130000000002</v>
      </c>
      <c r="M51" s="73"/>
      <c r="N51" s="73"/>
      <c r="O51" s="73"/>
      <c r="P51" s="44">
        <v>459.52938899999998</v>
      </c>
    </row>
    <row r="52" spans="1:16" ht="20.100000000000001" customHeight="1">
      <c r="A52" s="71">
        <v>26</v>
      </c>
      <c r="B52" s="75" t="s">
        <v>122</v>
      </c>
      <c r="C52" s="73"/>
      <c r="D52" s="73"/>
      <c r="E52" s="73"/>
      <c r="F52" s="73"/>
      <c r="G52" s="73"/>
      <c r="H52" s="73"/>
      <c r="I52" s="79">
        <f>I53/2</f>
        <v>2.1077596410270072</v>
      </c>
      <c r="J52" s="79">
        <f t="shared" ref="J52:L52" si="1">J53/2</f>
        <v>2.134269370962909</v>
      </c>
      <c r="K52" s="79">
        <f t="shared" si="1"/>
        <v>2.0870014474743419</v>
      </c>
      <c r="L52" s="79">
        <f t="shared" si="1"/>
        <v>2.044497093090166</v>
      </c>
      <c r="M52" s="73"/>
      <c r="N52" s="73"/>
      <c r="O52" s="73"/>
    </row>
    <row r="53" spans="1:16" ht="20.100000000000001" customHeight="1">
      <c r="A53" s="71">
        <v>27</v>
      </c>
      <c r="B53" s="75" t="s">
        <v>123</v>
      </c>
      <c r="C53" s="73"/>
      <c r="D53" s="73"/>
      <c r="E53" s="73"/>
      <c r="F53" s="73"/>
      <c r="G53" s="73"/>
      <c r="H53" s="73"/>
      <c r="I53" s="79">
        <f t="shared" ref="I53:L53" si="2">I51*10/$P$51</f>
        <v>4.2155192820540144</v>
      </c>
      <c r="J53" s="79">
        <f t="shared" si="2"/>
        <v>4.2685387419258181</v>
      </c>
      <c r="K53" s="79">
        <f t="shared" si="2"/>
        <v>4.1740028949486838</v>
      </c>
      <c r="L53" s="79">
        <f t="shared" si="2"/>
        <v>4.0889941861803321</v>
      </c>
      <c r="M53" s="73"/>
      <c r="N53" s="73"/>
      <c r="O53" s="73"/>
    </row>
    <row r="54" spans="1:16" ht="34.5" customHeight="1">
      <c r="A54" s="71">
        <v>28</v>
      </c>
      <c r="B54" s="72" t="s">
        <v>167</v>
      </c>
      <c r="C54" s="79"/>
      <c r="D54" s="79"/>
      <c r="E54" s="79"/>
      <c r="F54" s="79"/>
      <c r="G54" s="79"/>
      <c r="H54" s="79">
        <v>0</v>
      </c>
      <c r="I54" s="79">
        <v>183.66370599999999</v>
      </c>
      <c r="J54" s="79">
        <v>229.45792800000001</v>
      </c>
      <c r="K54" s="79">
        <v>207.39084249999999</v>
      </c>
      <c r="L54" s="79">
        <v>237.33645609999999</v>
      </c>
      <c r="M54" s="79">
        <v>244.32484600000001</v>
      </c>
      <c r="N54" s="79">
        <v>238.84551669999999</v>
      </c>
      <c r="O54" s="79">
        <v>213.68069629999999</v>
      </c>
    </row>
    <row r="55" spans="1:16" ht="33.75" customHeight="1">
      <c r="A55" s="71">
        <v>29</v>
      </c>
      <c r="B55" s="75" t="s">
        <v>178</v>
      </c>
      <c r="C55" s="73"/>
      <c r="D55" s="73"/>
      <c r="E55" s="73"/>
      <c r="F55" s="73"/>
      <c r="G55" s="73"/>
      <c r="H55" s="73"/>
      <c r="I55" s="73"/>
      <c r="J55" s="73"/>
      <c r="K55" s="73"/>
      <c r="L55" s="73"/>
      <c r="M55" s="73"/>
      <c r="N55" s="73"/>
      <c r="O55" s="73"/>
    </row>
    <row r="56" spans="1:16" ht="33" customHeight="1">
      <c r="A56" s="71">
        <v>30</v>
      </c>
      <c r="B56" s="75" t="s">
        <v>177</v>
      </c>
      <c r="C56" s="79"/>
      <c r="D56" s="79"/>
      <c r="E56" s="79"/>
      <c r="F56" s="79"/>
      <c r="G56" s="79"/>
      <c r="H56" s="79">
        <v>-1.4211099</v>
      </c>
      <c r="I56" s="79">
        <v>61.206018700000001</v>
      </c>
      <c r="J56" s="79">
        <v>46.591345599999997</v>
      </c>
      <c r="K56" s="79">
        <v>45.935058699999999</v>
      </c>
      <c r="L56" s="79">
        <v>93.539798700000006</v>
      </c>
      <c r="M56" s="79">
        <v>84.686347999999995</v>
      </c>
      <c r="N56" s="79">
        <v>74.8690134</v>
      </c>
      <c r="O56" s="79">
        <v>59.418164500000003</v>
      </c>
    </row>
    <row r="57" spans="1:16" ht="20.100000000000001" customHeight="1">
      <c r="A57" s="71">
        <v>31</v>
      </c>
      <c r="B57" s="75" t="s">
        <v>124</v>
      </c>
      <c r="C57" s="73"/>
      <c r="D57" s="73"/>
      <c r="E57" s="73"/>
      <c r="F57" s="73"/>
      <c r="G57" s="73"/>
      <c r="H57" s="73"/>
      <c r="I57" s="80">
        <v>2.0115745000003358</v>
      </c>
      <c r="J57" s="80">
        <v>4.0068417500001487</v>
      </c>
      <c r="K57" s="80">
        <v>3.7142243000009216</v>
      </c>
      <c r="L57" s="80">
        <v>2.6810396750327641</v>
      </c>
      <c r="M57" s="80">
        <v>30.457175999999095</v>
      </c>
      <c r="N57" s="80">
        <v>41.50945229468573</v>
      </c>
      <c r="O57" s="80">
        <v>9.3618254999997816</v>
      </c>
    </row>
    <row r="58" spans="1:16" ht="20.100000000000001" customHeight="1">
      <c r="A58" s="71">
        <v>32</v>
      </c>
      <c r="B58" s="75" t="s">
        <v>125</v>
      </c>
      <c r="C58" s="73"/>
      <c r="D58" s="73"/>
      <c r="E58" s="73"/>
      <c r="F58" s="73"/>
      <c r="G58" s="73"/>
      <c r="H58" s="73"/>
      <c r="I58" s="73"/>
      <c r="J58" s="73"/>
      <c r="K58" s="73"/>
      <c r="L58" s="73"/>
      <c r="M58" s="73"/>
      <c r="N58" s="73"/>
      <c r="O58" s="73"/>
    </row>
    <row r="59" spans="1:16" ht="34.5" customHeight="1">
      <c r="A59" s="71">
        <v>33</v>
      </c>
      <c r="B59" s="75" t="s">
        <v>126</v>
      </c>
      <c r="C59" s="73"/>
      <c r="D59" s="73"/>
      <c r="E59" s="73"/>
      <c r="F59" s="73"/>
      <c r="G59" s="73"/>
      <c r="H59" s="73"/>
      <c r="I59" s="79">
        <v>1.7991577000000001</v>
      </c>
      <c r="J59" s="79">
        <v>0.14334040000000001</v>
      </c>
      <c r="K59" s="79">
        <v>3.7948384000000002</v>
      </c>
      <c r="L59" s="79">
        <v>3.5453747999999998</v>
      </c>
      <c r="M59" s="79">
        <v>10.846884599999999</v>
      </c>
      <c r="N59" s="79">
        <v>10.162520600000001</v>
      </c>
      <c r="O59" s="79">
        <v>3.7909101000000001</v>
      </c>
    </row>
    <row r="60" spans="1:16" customFormat="1" ht="17.25" customHeight="1">
      <c r="A60" s="172" t="s">
        <v>171</v>
      </c>
      <c r="B60" s="172"/>
      <c r="C60" s="88"/>
      <c r="D60" s="88"/>
      <c r="E60" s="88"/>
      <c r="F60" s="88"/>
      <c r="G60" s="88"/>
      <c r="H60" s="88"/>
      <c r="I60" s="88"/>
      <c r="J60" s="88"/>
      <c r="K60" s="88"/>
      <c r="L60" s="88"/>
      <c r="M60" s="88"/>
      <c r="N60" s="88"/>
      <c r="O60" s="88"/>
    </row>
    <row r="61" spans="1:16" customFormat="1" ht="18" customHeight="1">
      <c r="A61" s="89" t="s">
        <v>173</v>
      </c>
      <c r="B61" s="90"/>
      <c r="C61" s="88"/>
      <c r="D61" s="88"/>
      <c r="E61" s="88"/>
      <c r="F61" s="88"/>
      <c r="G61" s="88"/>
      <c r="H61" s="88"/>
      <c r="I61" s="88"/>
      <c r="J61" s="88"/>
      <c r="K61" s="88"/>
      <c r="L61" s="88"/>
      <c r="M61" s="88"/>
      <c r="N61" s="88"/>
      <c r="O61" s="88"/>
    </row>
    <row r="62" spans="1:16" customFormat="1" ht="18" customHeight="1">
      <c r="A62" s="89" t="s">
        <v>172</v>
      </c>
      <c r="B62" s="90"/>
      <c r="C62" s="88"/>
      <c r="D62" s="88"/>
      <c r="E62" s="88"/>
      <c r="F62" s="88"/>
      <c r="G62" s="88"/>
      <c r="H62" s="88"/>
      <c r="I62" s="88"/>
      <c r="J62" s="88"/>
      <c r="K62" s="88"/>
      <c r="L62" s="88"/>
      <c r="M62" s="88"/>
      <c r="N62" s="88"/>
      <c r="O62" s="88"/>
    </row>
    <row r="63" spans="1:16" customFormat="1" ht="18.75" customHeight="1">
      <c r="A63" s="171" t="s">
        <v>174</v>
      </c>
      <c r="B63" s="171"/>
      <c r="C63" s="171"/>
      <c r="D63" s="171"/>
      <c r="E63" s="171"/>
      <c r="F63" s="171"/>
      <c r="G63" s="171"/>
      <c r="H63" s="171"/>
      <c r="I63" s="171"/>
      <c r="J63" s="171"/>
      <c r="K63" s="171"/>
      <c r="L63" s="171"/>
      <c r="M63" s="171"/>
      <c r="N63" s="171"/>
      <c r="O63" s="171"/>
    </row>
    <row r="64" spans="1:16" customFormat="1" ht="18.75" customHeight="1">
      <c r="A64" s="171" t="s">
        <v>176</v>
      </c>
      <c r="B64" s="171"/>
      <c r="C64" s="171"/>
      <c r="D64" s="171"/>
      <c r="E64" s="171"/>
      <c r="F64" s="171"/>
      <c r="G64" s="171"/>
      <c r="H64" s="171"/>
      <c r="I64" s="171"/>
      <c r="J64" s="171"/>
      <c r="K64" s="171"/>
      <c r="L64" s="171"/>
      <c r="M64" s="171"/>
      <c r="N64" s="171"/>
      <c r="O64" s="171"/>
    </row>
    <row r="65" spans="1:15" customFormat="1" ht="36" customHeight="1">
      <c r="A65" s="171" t="s">
        <v>179</v>
      </c>
      <c r="B65" s="171"/>
      <c r="C65" s="171"/>
      <c r="D65" s="171"/>
      <c r="E65" s="171"/>
      <c r="F65" s="171"/>
      <c r="G65" s="171"/>
      <c r="H65" s="171"/>
      <c r="I65" s="171"/>
      <c r="J65" s="171"/>
      <c r="K65" s="171"/>
      <c r="L65" s="171"/>
      <c r="M65" s="171"/>
      <c r="N65" s="171"/>
      <c r="O65" s="171"/>
    </row>
    <row r="66" spans="1:15" ht="15">
      <c r="A66" s="87" t="s">
        <v>146</v>
      </c>
      <c r="B66" s="67"/>
      <c r="C66" s="67"/>
      <c r="D66" s="67"/>
      <c r="E66" s="67"/>
      <c r="F66" s="67"/>
      <c r="G66" s="67"/>
      <c r="H66" s="67"/>
      <c r="I66" s="67"/>
      <c r="J66" s="67"/>
      <c r="K66" s="67"/>
      <c r="L66" s="67"/>
      <c r="M66" s="67"/>
      <c r="N66" s="67"/>
      <c r="O66" s="67"/>
    </row>
    <row r="67" spans="1:15" ht="15">
      <c r="A67" s="67" t="s">
        <v>168</v>
      </c>
      <c r="B67" s="67"/>
      <c r="C67" s="67"/>
      <c r="D67" s="67"/>
      <c r="E67" s="67"/>
      <c r="F67" s="67"/>
      <c r="G67" s="67"/>
      <c r="H67" s="67"/>
      <c r="I67" s="67"/>
      <c r="J67" s="67"/>
      <c r="K67" s="67"/>
      <c r="L67" s="67"/>
      <c r="M67" s="67"/>
      <c r="N67" s="67"/>
      <c r="O67" s="67"/>
    </row>
    <row r="68" spans="1:15" ht="15">
      <c r="A68" s="87" t="s">
        <v>147</v>
      </c>
      <c r="B68" s="67"/>
      <c r="C68" s="67"/>
      <c r="D68" s="67"/>
      <c r="E68" s="67"/>
      <c r="F68" s="67"/>
      <c r="G68" s="67"/>
      <c r="H68" s="67"/>
      <c r="I68" s="67"/>
      <c r="J68" s="67"/>
      <c r="K68" s="67"/>
      <c r="L68" s="67"/>
      <c r="M68" s="67"/>
      <c r="N68" s="67"/>
      <c r="O68" s="67"/>
    </row>
    <row r="69" spans="1:15" ht="15">
      <c r="A69" s="87" t="s">
        <v>148</v>
      </c>
      <c r="B69" s="67"/>
      <c r="C69" s="67"/>
      <c r="D69" s="67"/>
      <c r="E69" s="67"/>
      <c r="F69" s="67"/>
      <c r="G69" s="67"/>
      <c r="H69" s="67"/>
      <c r="I69" s="67"/>
      <c r="J69" s="67"/>
      <c r="K69" s="67"/>
      <c r="L69" s="67"/>
      <c r="M69" s="67"/>
      <c r="N69" s="67"/>
      <c r="O69" s="67"/>
    </row>
    <row r="70" spans="1:15">
      <c r="A70" s="46"/>
    </row>
  </sheetData>
  <mergeCells count="18">
    <mergeCell ref="A65:O65"/>
    <mergeCell ref="A60:B60"/>
    <mergeCell ref="A63:O63"/>
    <mergeCell ref="A64:O64"/>
    <mergeCell ref="C15:O27"/>
    <mergeCell ref="C50:O50"/>
    <mergeCell ref="A3:B3"/>
    <mergeCell ref="C3:O3"/>
    <mergeCell ref="A4:B4"/>
    <mergeCell ref="C4:O4"/>
    <mergeCell ref="A5:B5"/>
    <mergeCell ref="C5:O5"/>
    <mergeCell ref="C10:H14"/>
    <mergeCell ref="A6:E6"/>
    <mergeCell ref="A7:B7"/>
    <mergeCell ref="C7:O7"/>
    <mergeCell ref="A8:B8"/>
    <mergeCell ref="C8:O8"/>
  </mergeCells>
  <pageMargins left="0.47244094488188981" right="0.19685039370078741" top="0.55118110236220474" bottom="0.43307086614173229" header="0.31496062992125984" footer="0.31496062992125984"/>
  <pageSetup paperSize="9" scale="54"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1:G44"/>
  <sheetViews>
    <sheetView tabSelected="1" view="pageBreakPreview" topLeftCell="A31" zoomScale="90" zoomScaleNormal="100" zoomScaleSheetLayoutView="90" workbookViewId="0">
      <selection activeCell="B42" sqref="B42"/>
    </sheetView>
  </sheetViews>
  <sheetFormatPr defaultRowHeight="12.75"/>
  <cols>
    <col min="1" max="1" width="7.33203125" style="187" customWidth="1"/>
    <col min="2" max="2" width="39.33203125" style="187" customWidth="1"/>
    <col min="3" max="3" width="14.83203125" style="187" customWidth="1"/>
    <col min="4" max="4" width="15.33203125" style="187" customWidth="1"/>
    <col min="5" max="5" width="14" style="187" customWidth="1"/>
    <col min="6" max="6" width="8" style="187" customWidth="1"/>
    <col min="7" max="7" width="47.83203125" style="187" customWidth="1"/>
    <col min="8" max="16384" width="9.33203125" style="187"/>
  </cols>
  <sheetData>
    <row r="1" spans="1:7" ht="18" customHeight="1">
      <c r="A1" s="185"/>
      <c r="B1" s="186" t="s">
        <v>195</v>
      </c>
      <c r="C1" s="186"/>
      <c r="D1" s="186"/>
      <c r="E1" s="186"/>
      <c r="F1" s="186"/>
      <c r="G1" s="186"/>
    </row>
    <row r="2" spans="1:7" ht="14.25" customHeight="1">
      <c r="A2" s="185"/>
      <c r="B2" s="188" t="s">
        <v>196</v>
      </c>
      <c r="C2" s="188"/>
      <c r="D2" s="188"/>
      <c r="E2" s="188"/>
      <c r="F2" s="188"/>
      <c r="G2" s="188"/>
    </row>
    <row r="3" spans="1:7" ht="5.25" customHeight="1">
      <c r="A3" s="185"/>
      <c r="B3" s="189"/>
      <c r="C3" s="189"/>
      <c r="D3" s="185"/>
      <c r="E3" s="185"/>
      <c r="F3" s="185"/>
      <c r="G3" s="185"/>
    </row>
    <row r="4" spans="1:7" ht="15">
      <c r="A4" s="185"/>
      <c r="B4" s="188" t="s">
        <v>197</v>
      </c>
      <c r="C4" s="188"/>
      <c r="D4" s="188"/>
      <c r="E4" s="188"/>
      <c r="F4" s="188"/>
      <c r="G4" s="188"/>
    </row>
    <row r="5" spans="1:7">
      <c r="A5" s="185"/>
      <c r="B5" s="185"/>
      <c r="C5" s="185"/>
      <c r="D5" s="185"/>
      <c r="E5" s="185"/>
      <c r="F5" s="185"/>
      <c r="G5" s="185"/>
    </row>
    <row r="6" spans="1:7" ht="25.5" customHeight="1">
      <c r="A6" s="190" t="s">
        <v>198</v>
      </c>
      <c r="B6" s="190" t="s">
        <v>199</v>
      </c>
      <c r="C6" s="190" t="s">
        <v>63</v>
      </c>
      <c r="D6" s="191" t="s">
        <v>200</v>
      </c>
      <c r="E6" s="190" t="s">
        <v>201</v>
      </c>
      <c r="F6" s="190" t="s">
        <v>202</v>
      </c>
      <c r="G6" s="192" t="s">
        <v>203</v>
      </c>
    </row>
    <row r="7" spans="1:7" ht="39" customHeight="1">
      <c r="A7" s="193"/>
      <c r="B7" s="193"/>
      <c r="C7" s="193"/>
      <c r="D7" s="194"/>
      <c r="E7" s="193"/>
      <c r="F7" s="193"/>
      <c r="G7" s="195"/>
    </row>
    <row r="8" spans="1:7" ht="13.5" customHeight="1">
      <c r="A8" s="196"/>
      <c r="B8" s="196"/>
      <c r="C8" s="196"/>
      <c r="D8" s="197"/>
      <c r="E8" s="198"/>
      <c r="F8" s="198"/>
      <c r="G8" s="199"/>
    </row>
    <row r="9" spans="1:7">
      <c r="A9" s="200" t="s">
        <v>204</v>
      </c>
      <c r="B9" s="200" t="s">
        <v>205</v>
      </c>
      <c r="C9" s="200"/>
      <c r="D9" s="198"/>
      <c r="E9" s="198"/>
      <c r="F9" s="198"/>
      <c r="G9" s="198"/>
    </row>
    <row r="10" spans="1:7">
      <c r="A10" s="200">
        <v>1</v>
      </c>
      <c r="B10" s="200" t="s">
        <v>206</v>
      </c>
      <c r="C10" s="198">
        <v>7264016</v>
      </c>
      <c r="D10" s="198">
        <v>7410175</v>
      </c>
      <c r="E10" s="198">
        <f>D10-C10</f>
        <v>146159</v>
      </c>
      <c r="F10" s="201">
        <f>E10/C10</f>
        <v>2.0120963389948482E-2</v>
      </c>
      <c r="G10" s="198"/>
    </row>
    <row r="11" spans="1:7">
      <c r="A11" s="200"/>
      <c r="B11" s="200"/>
      <c r="C11" s="198"/>
      <c r="D11" s="198"/>
      <c r="E11" s="198"/>
      <c r="F11" s="198"/>
      <c r="G11" s="198"/>
    </row>
    <row r="12" spans="1:7">
      <c r="A12" s="200">
        <v>2</v>
      </c>
      <c r="B12" s="200" t="s">
        <v>207</v>
      </c>
      <c r="C12" s="198"/>
      <c r="D12" s="198"/>
      <c r="E12" s="198"/>
      <c r="F12" s="198"/>
      <c r="G12" s="198"/>
    </row>
    <row r="13" spans="1:7" ht="93" customHeight="1">
      <c r="A13" s="200">
        <v>2.1</v>
      </c>
      <c r="B13" s="200" t="s">
        <v>208</v>
      </c>
      <c r="C13" s="198">
        <v>34456644</v>
      </c>
      <c r="D13" s="202">
        <v>16288621</v>
      </c>
      <c r="E13" s="198">
        <f>D13-C13</f>
        <v>-18168023</v>
      </c>
      <c r="F13" s="201">
        <f>E13/C13</f>
        <v>-0.52727198272704678</v>
      </c>
      <c r="G13" s="198" t="s">
        <v>209</v>
      </c>
    </row>
    <row r="14" spans="1:7" ht="31.5" customHeight="1">
      <c r="A14" s="200">
        <v>2.2000000000000002</v>
      </c>
      <c r="B14" s="200" t="s">
        <v>210</v>
      </c>
      <c r="C14" s="198">
        <v>54585241</v>
      </c>
      <c r="D14" s="202">
        <v>33918027</v>
      </c>
      <c r="E14" s="198">
        <f>D14-C14</f>
        <v>-20667214</v>
      </c>
      <c r="F14" s="201">
        <f>E14/C14</f>
        <v>-0.37862274895882569</v>
      </c>
      <c r="G14" s="198" t="s">
        <v>211</v>
      </c>
    </row>
    <row r="15" spans="1:7" ht="25.5">
      <c r="A15" s="200"/>
      <c r="B15" s="200" t="s">
        <v>212</v>
      </c>
      <c r="C15" s="200">
        <f>C13+C14</f>
        <v>89041885</v>
      </c>
      <c r="D15" s="203">
        <f t="shared" ref="D15" si="0">SUM(D13:D14)</f>
        <v>50206648</v>
      </c>
      <c r="E15" s="198"/>
      <c r="F15" s="198"/>
      <c r="G15" s="198"/>
    </row>
    <row r="16" spans="1:7">
      <c r="A16" s="200"/>
      <c r="B16" s="200"/>
      <c r="C16" s="200"/>
      <c r="D16" s="198"/>
      <c r="E16" s="198"/>
      <c r="F16" s="198"/>
      <c r="G16" s="198"/>
    </row>
    <row r="17" spans="1:7">
      <c r="A17" s="200">
        <v>3</v>
      </c>
      <c r="B17" s="200" t="s">
        <v>213</v>
      </c>
      <c r="C17" s="200">
        <v>34433760</v>
      </c>
      <c r="D17" s="202">
        <v>35194831</v>
      </c>
      <c r="E17" s="198">
        <f>D17-C17</f>
        <v>761071</v>
      </c>
      <c r="F17" s="201">
        <f>E17/C17</f>
        <v>2.210246571968905E-2</v>
      </c>
      <c r="G17" s="198"/>
    </row>
    <row r="18" spans="1:7" ht="81.75" customHeight="1">
      <c r="A18" s="200">
        <v>4</v>
      </c>
      <c r="B18" s="200" t="s">
        <v>214</v>
      </c>
      <c r="C18" s="200">
        <v>80314072</v>
      </c>
      <c r="D18" s="198">
        <v>92232218</v>
      </c>
      <c r="E18" s="198">
        <f>D18-C18</f>
        <v>11918146</v>
      </c>
      <c r="F18" s="201">
        <f>E18/C18</f>
        <v>0.14839424403733384</v>
      </c>
      <c r="G18" s="198" t="s">
        <v>215</v>
      </c>
    </row>
    <row r="19" spans="1:7">
      <c r="A19" s="200"/>
      <c r="B19" s="200"/>
      <c r="C19" s="200"/>
      <c r="D19" s="198"/>
      <c r="E19" s="198"/>
      <c r="F19" s="198"/>
      <c r="G19" s="198"/>
    </row>
    <row r="20" spans="1:7">
      <c r="A20" s="200">
        <v>5</v>
      </c>
      <c r="B20" s="200" t="s">
        <v>216</v>
      </c>
      <c r="C20" s="200"/>
      <c r="D20" s="198"/>
      <c r="E20" s="198"/>
      <c r="F20" s="198"/>
      <c r="G20" s="198"/>
    </row>
    <row r="21" spans="1:7">
      <c r="A21" s="204">
        <v>5.0999999999999996</v>
      </c>
      <c r="B21" s="198" t="s">
        <v>217</v>
      </c>
      <c r="C21" s="198">
        <v>6800969</v>
      </c>
      <c r="D21" s="198">
        <v>6810274</v>
      </c>
      <c r="E21" s="198">
        <f t="shared" ref="E21:E27" si="1">D21-C21</f>
        <v>9305</v>
      </c>
      <c r="F21" s="201">
        <f>E21/C21</f>
        <v>1.3681873862386375E-3</v>
      </c>
      <c r="G21" s="198"/>
    </row>
    <row r="22" spans="1:7">
      <c r="A22" s="204">
        <v>5.2</v>
      </c>
      <c r="B22" s="198" t="s">
        <v>218</v>
      </c>
      <c r="C22" s="198">
        <v>14997430</v>
      </c>
      <c r="D22" s="198">
        <v>16491123</v>
      </c>
      <c r="E22" s="198">
        <f t="shared" si="1"/>
        <v>1493693</v>
      </c>
      <c r="F22" s="201">
        <f>E22/C22</f>
        <v>9.9596597550380292E-2</v>
      </c>
      <c r="G22" s="198"/>
    </row>
    <row r="23" spans="1:7" ht="42.75" customHeight="1">
      <c r="A23" s="204">
        <v>5.3</v>
      </c>
      <c r="B23" s="198" t="s">
        <v>219</v>
      </c>
      <c r="C23" s="198">
        <v>3776580</v>
      </c>
      <c r="D23" s="198">
        <v>5190118</v>
      </c>
      <c r="E23" s="198">
        <f t="shared" si="1"/>
        <v>1413538</v>
      </c>
      <c r="F23" s="201">
        <f>E23/C23</f>
        <v>0.37429049563361561</v>
      </c>
      <c r="G23" s="198" t="s">
        <v>220</v>
      </c>
    </row>
    <row r="24" spans="1:7">
      <c r="A24" s="204">
        <v>5.4</v>
      </c>
      <c r="B24" s="198" t="s">
        <v>221</v>
      </c>
      <c r="C24" s="198">
        <v>3361169</v>
      </c>
      <c r="D24" s="198">
        <v>3360645</v>
      </c>
      <c r="E24" s="198">
        <f t="shared" si="1"/>
        <v>-524</v>
      </c>
      <c r="F24" s="201">
        <f>E24/C24</f>
        <v>-1.5589814139068878E-4</v>
      </c>
      <c r="G24" s="198"/>
    </row>
    <row r="25" spans="1:7" ht="193.5" customHeight="1">
      <c r="A25" s="204">
        <v>5.5</v>
      </c>
      <c r="B25" s="198" t="s">
        <v>222</v>
      </c>
      <c r="C25" s="198">
        <v>512076</v>
      </c>
      <c r="D25" s="198">
        <v>757541</v>
      </c>
      <c r="E25" s="198">
        <f t="shared" si="1"/>
        <v>245465</v>
      </c>
      <c r="F25" s="201">
        <f>E25/C25</f>
        <v>0.47935267421242161</v>
      </c>
      <c r="G25" s="198" t="s">
        <v>223</v>
      </c>
    </row>
    <row r="26" spans="1:7">
      <c r="A26" s="204">
        <v>5.6</v>
      </c>
      <c r="B26" s="198" t="s">
        <v>224</v>
      </c>
      <c r="C26" s="198">
        <v>0</v>
      </c>
      <c r="D26" s="198">
        <v>0</v>
      </c>
      <c r="E26" s="198">
        <f t="shared" si="1"/>
        <v>0</v>
      </c>
      <c r="F26" s="198"/>
      <c r="G26" s="198"/>
    </row>
    <row r="27" spans="1:7" ht="25.5">
      <c r="A27" s="204">
        <v>5.7</v>
      </c>
      <c r="B27" s="198" t="s">
        <v>225</v>
      </c>
      <c r="C27" s="198">
        <v>9000</v>
      </c>
      <c r="D27" s="198">
        <v>8250</v>
      </c>
      <c r="E27" s="198">
        <f t="shared" si="1"/>
        <v>-750</v>
      </c>
      <c r="F27" s="201">
        <f>E27/C27</f>
        <v>-8.3333333333333329E-2</v>
      </c>
      <c r="G27" s="198"/>
    </row>
    <row r="28" spans="1:7" ht="25.5">
      <c r="A28" s="204"/>
      <c r="B28" s="200" t="s">
        <v>226</v>
      </c>
      <c r="C28" s="200">
        <f>SUM(C21:C27)</f>
        <v>29457224</v>
      </c>
      <c r="D28" s="200">
        <f>SUM(D21:D27)</f>
        <v>32617951</v>
      </c>
      <c r="E28" s="198"/>
      <c r="F28" s="198"/>
      <c r="G28" s="198"/>
    </row>
    <row r="29" spans="1:7">
      <c r="A29" s="200">
        <v>6</v>
      </c>
      <c r="B29" s="200" t="s">
        <v>227</v>
      </c>
      <c r="C29" s="200"/>
      <c r="D29" s="198"/>
      <c r="E29" s="198"/>
      <c r="F29" s="198"/>
      <c r="G29" s="198"/>
    </row>
    <row r="30" spans="1:7">
      <c r="A30" s="204" t="s">
        <v>228</v>
      </c>
      <c r="B30" s="198" t="s">
        <v>229</v>
      </c>
      <c r="C30" s="198">
        <v>335687139</v>
      </c>
      <c r="D30" s="202">
        <v>367696452</v>
      </c>
      <c r="E30" s="198">
        <f>D30-C30</f>
        <v>32009313</v>
      </c>
      <c r="F30" s="201">
        <f>E30/C30</f>
        <v>9.5354600403681239E-2</v>
      </c>
      <c r="G30" s="198"/>
    </row>
    <row r="31" spans="1:7" ht="51">
      <c r="A31" s="204">
        <v>6.2</v>
      </c>
      <c r="B31" s="198" t="s">
        <v>230</v>
      </c>
      <c r="C31" s="198">
        <v>16637004</v>
      </c>
      <c r="D31" s="202">
        <v>12125322</v>
      </c>
      <c r="E31" s="198">
        <f>D31-C31</f>
        <v>-4511682</v>
      </c>
      <c r="F31" s="201">
        <f>E31/C31</f>
        <v>-0.27118356165569235</v>
      </c>
      <c r="G31" s="198" t="s">
        <v>231</v>
      </c>
    </row>
    <row r="32" spans="1:7" ht="51">
      <c r="A32" s="204">
        <v>6.3</v>
      </c>
      <c r="B32" s="198" t="s">
        <v>232</v>
      </c>
      <c r="C32" s="198">
        <v>13011061</v>
      </c>
      <c r="D32" s="202">
        <v>34289072</v>
      </c>
      <c r="E32" s="198">
        <f>D32-C32</f>
        <v>21278011</v>
      </c>
      <c r="F32" s="201">
        <f>E32/C32</f>
        <v>1.6353786213130506</v>
      </c>
      <c r="G32" s="198" t="s">
        <v>233</v>
      </c>
    </row>
    <row r="33" spans="1:7">
      <c r="A33" s="204">
        <v>6.4</v>
      </c>
      <c r="B33" s="198" t="s">
        <v>234</v>
      </c>
      <c r="C33" s="198">
        <v>0</v>
      </c>
      <c r="D33" s="202">
        <v>0</v>
      </c>
      <c r="E33" s="198"/>
      <c r="F33" s="198"/>
      <c r="G33" s="198"/>
    </row>
    <row r="34" spans="1:7">
      <c r="A34" s="204">
        <v>6.5</v>
      </c>
      <c r="B34" s="198" t="s">
        <v>235</v>
      </c>
      <c r="C34" s="198">
        <v>0</v>
      </c>
      <c r="D34" s="198"/>
      <c r="E34" s="198"/>
      <c r="F34" s="198"/>
      <c r="G34" s="198"/>
    </row>
    <row r="35" spans="1:7">
      <c r="A35" s="204">
        <v>6.6</v>
      </c>
      <c r="B35" s="198" t="s">
        <v>236</v>
      </c>
      <c r="C35" s="198">
        <v>13068540</v>
      </c>
      <c r="D35" s="202">
        <v>13337210</v>
      </c>
      <c r="E35" s="198">
        <f>D35-C35</f>
        <v>268670</v>
      </c>
      <c r="F35" s="201">
        <f>E35/C35</f>
        <v>2.0558532169622619E-2</v>
      </c>
      <c r="G35" s="198"/>
    </row>
    <row r="36" spans="1:7" s="205" customFormat="1">
      <c r="A36" s="198"/>
      <c r="B36" s="200" t="s">
        <v>237</v>
      </c>
      <c r="C36" s="200">
        <f>SUM(C30:C35)</f>
        <v>378403744</v>
      </c>
      <c r="D36" s="203">
        <f t="shared" ref="D36" si="2">SUM(D30:D35)</f>
        <v>427448056</v>
      </c>
      <c r="E36" s="200"/>
      <c r="F36" s="200"/>
      <c r="G36" s="200"/>
    </row>
    <row r="37" spans="1:7">
      <c r="A37" s="198">
        <v>7</v>
      </c>
      <c r="B37" s="198" t="s">
        <v>238</v>
      </c>
      <c r="C37" s="198">
        <v>440797</v>
      </c>
      <c r="D37" s="202">
        <v>0</v>
      </c>
      <c r="E37" s="198"/>
      <c r="F37" s="198"/>
      <c r="G37" s="198"/>
    </row>
    <row r="38" spans="1:7">
      <c r="A38" s="198"/>
      <c r="B38" s="198"/>
      <c r="C38" s="198"/>
      <c r="D38" s="198"/>
      <c r="E38" s="198"/>
      <c r="F38" s="198"/>
      <c r="G38" s="198"/>
    </row>
    <row r="39" spans="1:7" ht="25.5">
      <c r="A39" s="198">
        <v>9.1999999999999993</v>
      </c>
      <c r="B39" s="198" t="s">
        <v>239</v>
      </c>
      <c r="C39" s="198">
        <v>76664504</v>
      </c>
      <c r="D39" s="202">
        <v>141415447</v>
      </c>
      <c r="E39" s="198">
        <f>D39-C39</f>
        <v>64750943</v>
      </c>
      <c r="F39" s="201">
        <f>E39/C39</f>
        <v>0.84460134249352214</v>
      </c>
      <c r="G39" s="198" t="s">
        <v>240</v>
      </c>
    </row>
    <row r="40" spans="1:7">
      <c r="A40" s="198">
        <v>10</v>
      </c>
      <c r="B40" s="200" t="s">
        <v>241</v>
      </c>
      <c r="C40" s="200">
        <v>19126770</v>
      </c>
      <c r="D40" s="202">
        <v>19521823</v>
      </c>
      <c r="E40" s="198">
        <f>D40-C40</f>
        <v>395053</v>
      </c>
      <c r="F40" s="201">
        <f>E40/C40</f>
        <v>2.0654454463560758E-2</v>
      </c>
      <c r="G40" s="198"/>
    </row>
    <row r="41" spans="1:7">
      <c r="A41" s="198">
        <v>11</v>
      </c>
      <c r="B41" s="200" t="s">
        <v>242</v>
      </c>
      <c r="C41" s="200">
        <f>+C10+C15+C17+C18+C28+C36+C37+C39+C40</f>
        <v>715146772</v>
      </c>
      <c r="D41" s="200">
        <f>+D10+D15+D17+D18+D28+D36+D37+D39+D40</f>
        <v>806047149</v>
      </c>
      <c r="E41" s="198">
        <f>D41-C41</f>
        <v>90900377</v>
      </c>
      <c r="F41" s="201"/>
      <c r="G41" s="198"/>
    </row>
    <row r="42" spans="1:7" ht="135">
      <c r="A42" s="198">
        <v>12</v>
      </c>
      <c r="B42" s="200" t="s">
        <v>243</v>
      </c>
      <c r="C42" s="200">
        <v>12657145</v>
      </c>
      <c r="D42" s="202">
        <v>4795526</v>
      </c>
      <c r="E42" s="198">
        <f>D42-C42</f>
        <v>-7861619</v>
      </c>
      <c r="F42" s="201">
        <f>E42/C42</f>
        <v>-0.62112103479892189</v>
      </c>
      <c r="G42" s="206" t="s">
        <v>244</v>
      </c>
    </row>
    <row r="43" spans="1:7" ht="15.75">
      <c r="A43" s="198">
        <v>13</v>
      </c>
      <c r="B43" s="200" t="s">
        <v>245</v>
      </c>
      <c r="C43" s="207">
        <f>+C41-C42</f>
        <v>702489627</v>
      </c>
      <c r="D43" s="207">
        <f>+D41-D42</f>
        <v>801251623</v>
      </c>
      <c r="E43" s="198"/>
      <c r="F43" s="198"/>
      <c r="G43" s="198"/>
    </row>
    <row r="44" spans="1:7" ht="38.25">
      <c r="A44" s="198">
        <v>14</v>
      </c>
      <c r="B44" s="198" t="s">
        <v>246</v>
      </c>
      <c r="C44" s="198">
        <v>434138</v>
      </c>
      <c r="D44" s="198">
        <v>56295</v>
      </c>
      <c r="E44" s="198"/>
      <c r="F44" s="198"/>
      <c r="G44" s="198"/>
    </row>
  </sheetData>
  <mergeCells count="10">
    <mergeCell ref="B1:G1"/>
    <mergeCell ref="B2:G2"/>
    <mergeCell ref="B4:G4"/>
    <mergeCell ref="A6:A7"/>
    <mergeCell ref="B6:B7"/>
    <mergeCell ref="C6:C7"/>
    <mergeCell ref="D6:D7"/>
    <mergeCell ref="E6:E7"/>
    <mergeCell ref="F6:F7"/>
    <mergeCell ref="G6:G7"/>
  </mergeCells>
  <printOptions horizontalCentered="1"/>
  <pageMargins left="0.19685039370078741" right="0.19685039370078741" top="0.55118110236220474" bottom="0.23622047244094491" header="0.51181102362204722" footer="0.31496062992125984"/>
  <pageSetup paperSize="9" scale="75" orientation="portrait" horizontalDpi="300" verticalDpi="300" r:id="rId1"/>
  <rowBreaks count="1" manualBreakCount="1">
    <brk id="36" max="6" man="1"/>
  </rowBreaks>
</worksheet>
</file>

<file path=xl/worksheets/sheet5.xml><?xml version="1.0" encoding="utf-8"?>
<worksheet xmlns="http://schemas.openxmlformats.org/spreadsheetml/2006/main" xmlns:r="http://schemas.openxmlformats.org/officeDocument/2006/relationships">
  <dimension ref="A1:G43"/>
  <sheetViews>
    <sheetView view="pageBreakPreview" zoomScale="90" zoomScaleNormal="100" zoomScaleSheetLayoutView="90" workbookViewId="0">
      <selection activeCell="B42" sqref="B42"/>
    </sheetView>
  </sheetViews>
  <sheetFormatPr defaultRowHeight="12.75"/>
  <cols>
    <col min="1" max="1" width="7.33203125" style="228" customWidth="1"/>
    <col min="2" max="2" width="38.5" style="210" customWidth="1"/>
    <col min="3" max="3" width="12.5" style="210" customWidth="1"/>
    <col min="4" max="4" width="11.83203125" style="210" customWidth="1"/>
    <col min="5" max="5" width="13.5" style="210" customWidth="1"/>
    <col min="6" max="6" width="9.6640625" style="210" customWidth="1"/>
    <col min="7" max="7" width="49.5" style="210" customWidth="1"/>
    <col min="8" max="14" width="10.6640625" style="210" customWidth="1"/>
    <col min="15" max="15" width="15.1640625" style="210" customWidth="1"/>
    <col min="16" max="16384" width="9.33203125" style="210"/>
  </cols>
  <sheetData>
    <row r="1" spans="1:7">
      <c r="A1" s="208"/>
      <c r="B1" s="209"/>
      <c r="C1" s="209"/>
      <c r="D1" s="209"/>
      <c r="E1" s="209"/>
      <c r="F1" s="209"/>
      <c r="G1" s="209"/>
    </row>
    <row r="2" spans="1:7" ht="15.75">
      <c r="A2" s="208"/>
      <c r="B2" s="211" t="s">
        <v>195</v>
      </c>
      <c r="C2" s="211"/>
      <c r="D2" s="211"/>
      <c r="E2" s="211"/>
      <c r="F2" s="211"/>
      <c r="G2" s="211"/>
    </row>
    <row r="3" spans="1:7" ht="15">
      <c r="A3" s="208"/>
      <c r="B3" s="212" t="s">
        <v>247</v>
      </c>
      <c r="C3" s="212"/>
      <c r="D3" s="212"/>
      <c r="E3" s="212"/>
      <c r="F3" s="212"/>
      <c r="G3" s="212"/>
    </row>
    <row r="4" spans="1:7" ht="5.25" customHeight="1">
      <c r="A4" s="208"/>
      <c r="B4" s="213"/>
      <c r="C4" s="213"/>
      <c r="D4" s="209"/>
      <c r="E4" s="209"/>
      <c r="F4" s="209"/>
      <c r="G4" s="209"/>
    </row>
    <row r="5" spans="1:7" ht="15" customHeight="1">
      <c r="A5" s="208"/>
      <c r="B5" s="214" t="s">
        <v>197</v>
      </c>
      <c r="C5" s="214"/>
      <c r="D5" s="214"/>
      <c r="E5" s="214"/>
      <c r="F5" s="214"/>
      <c r="G5" s="214"/>
    </row>
    <row r="6" spans="1:7" ht="25.5" customHeight="1">
      <c r="A6" s="215" t="s">
        <v>198</v>
      </c>
      <c r="B6" s="215" t="s">
        <v>199</v>
      </c>
      <c r="C6" s="215" t="s">
        <v>76</v>
      </c>
      <c r="D6" s="191" t="s">
        <v>63</v>
      </c>
      <c r="E6" s="215" t="s">
        <v>201</v>
      </c>
      <c r="F6" s="215" t="s">
        <v>202</v>
      </c>
      <c r="G6" s="192" t="s">
        <v>203</v>
      </c>
    </row>
    <row r="7" spans="1:7">
      <c r="A7" s="216"/>
      <c r="B7" s="216"/>
      <c r="C7" s="216"/>
      <c r="D7" s="194"/>
      <c r="E7" s="216"/>
      <c r="F7" s="216"/>
      <c r="G7" s="195"/>
    </row>
    <row r="8" spans="1:7" ht="14.25">
      <c r="A8" s="217"/>
      <c r="B8" s="217"/>
      <c r="C8" s="217"/>
      <c r="D8" s="218"/>
      <c r="E8" s="219"/>
      <c r="F8" s="219"/>
      <c r="G8" s="199"/>
    </row>
    <row r="9" spans="1:7">
      <c r="A9" s="217" t="s">
        <v>204</v>
      </c>
      <c r="B9" s="220" t="s">
        <v>205</v>
      </c>
      <c r="C9" s="220"/>
      <c r="D9" s="219"/>
      <c r="E9" s="219"/>
      <c r="F9" s="219"/>
      <c r="G9" s="219"/>
    </row>
    <row r="10" spans="1:7" ht="153">
      <c r="A10" s="217">
        <v>1</v>
      </c>
      <c r="B10" s="220" t="s">
        <v>206</v>
      </c>
      <c r="C10" s="219">
        <v>4633485</v>
      </c>
      <c r="D10" s="220">
        <v>7264016</v>
      </c>
      <c r="E10" s="219">
        <f>D10-C10</f>
        <v>2630531</v>
      </c>
      <c r="F10" s="221">
        <f>E10/D10</f>
        <v>0.3621317739388239</v>
      </c>
      <c r="G10" s="198" t="s">
        <v>248</v>
      </c>
    </row>
    <row r="11" spans="1:7">
      <c r="A11" s="217"/>
      <c r="B11" s="220"/>
      <c r="C11" s="219"/>
      <c r="D11" s="220"/>
      <c r="E11" s="219"/>
      <c r="F11" s="219"/>
      <c r="G11" s="219"/>
    </row>
    <row r="12" spans="1:7" s="187" customFormat="1">
      <c r="A12" s="217">
        <v>2</v>
      </c>
      <c r="B12" s="200" t="s">
        <v>207</v>
      </c>
      <c r="C12" s="198"/>
      <c r="D12" s="200"/>
      <c r="E12" s="198"/>
      <c r="F12" s="198"/>
      <c r="G12" s="198"/>
    </row>
    <row r="13" spans="1:7" s="187" customFormat="1" ht="76.5">
      <c r="A13" s="196">
        <v>2.1</v>
      </c>
      <c r="B13" s="200" t="s">
        <v>208</v>
      </c>
      <c r="C13" s="198">
        <v>13148868</v>
      </c>
      <c r="D13" s="200">
        <v>34456644</v>
      </c>
      <c r="E13" s="219">
        <f t="shared" ref="E13:E14" si="0">D13-C13</f>
        <v>21307776</v>
      </c>
      <c r="F13" s="221">
        <f>E13/D13</f>
        <v>0.6183938284877657</v>
      </c>
      <c r="G13" s="198" t="s">
        <v>249</v>
      </c>
    </row>
    <row r="14" spans="1:7" ht="25.5">
      <c r="A14" s="196">
        <v>2.2000000000000002</v>
      </c>
      <c r="B14" s="200" t="s">
        <v>210</v>
      </c>
      <c r="C14" s="219">
        <v>44969453</v>
      </c>
      <c r="D14" s="200">
        <v>54585241</v>
      </c>
      <c r="E14" s="219">
        <f t="shared" si="0"/>
        <v>9615788</v>
      </c>
      <c r="F14" s="221">
        <f>E14/D14</f>
        <v>0.17616095163892379</v>
      </c>
      <c r="G14" s="219" t="s">
        <v>250</v>
      </c>
    </row>
    <row r="15" spans="1:7" ht="25.5">
      <c r="A15" s="217"/>
      <c r="B15" s="200" t="s">
        <v>212</v>
      </c>
      <c r="C15" s="200">
        <f>SUM(C13:C14)</f>
        <v>58118321</v>
      </c>
      <c r="D15" s="200">
        <f>SUM(D13:D14)</f>
        <v>89041885</v>
      </c>
      <c r="E15" s="219"/>
      <c r="F15" s="219"/>
      <c r="G15" s="219"/>
    </row>
    <row r="16" spans="1:7">
      <c r="A16" s="217"/>
      <c r="B16" s="200"/>
      <c r="C16" s="219"/>
      <c r="D16" s="200"/>
      <c r="E16" s="219"/>
      <c r="F16" s="219"/>
      <c r="G16" s="219"/>
    </row>
    <row r="17" spans="1:7" s="187" customFormat="1" ht="191.25">
      <c r="A17" s="217">
        <v>3</v>
      </c>
      <c r="B17" s="200" t="s">
        <v>213</v>
      </c>
      <c r="C17" s="198">
        <v>23917405</v>
      </c>
      <c r="D17" s="200">
        <v>34433760</v>
      </c>
      <c r="E17" s="219">
        <f>D17-C17</f>
        <v>10516355</v>
      </c>
      <c r="F17" s="221">
        <f>E17/D17</f>
        <v>0.30540826793240122</v>
      </c>
      <c r="G17" s="219" t="s">
        <v>251</v>
      </c>
    </row>
    <row r="18" spans="1:7" ht="18" customHeight="1">
      <c r="A18" s="196">
        <v>4</v>
      </c>
      <c r="B18" s="200" t="s">
        <v>214</v>
      </c>
      <c r="C18" s="219">
        <v>73074036</v>
      </c>
      <c r="D18" s="200">
        <v>80314072</v>
      </c>
      <c r="E18" s="219">
        <f>D18-C18</f>
        <v>7240036</v>
      </c>
      <c r="F18" s="221">
        <f>E18/D18</f>
        <v>9.0146543684150399E-2</v>
      </c>
      <c r="G18" s="219"/>
    </row>
    <row r="19" spans="1:7">
      <c r="A19" s="217"/>
      <c r="B19" s="200"/>
      <c r="C19" s="219"/>
      <c r="D19" s="200"/>
      <c r="E19" s="219"/>
      <c r="F19" s="219"/>
      <c r="G19" s="219"/>
    </row>
    <row r="20" spans="1:7">
      <c r="A20" s="217">
        <v>5</v>
      </c>
      <c r="B20" s="200" t="s">
        <v>216</v>
      </c>
      <c r="C20" s="219"/>
      <c r="D20" s="200"/>
      <c r="E20" s="219"/>
      <c r="F20" s="219"/>
      <c r="G20" s="219"/>
    </row>
    <row r="21" spans="1:7">
      <c r="A21" s="222">
        <v>5.0999999999999996</v>
      </c>
      <c r="B21" s="198" t="s">
        <v>217</v>
      </c>
      <c r="C21" s="219">
        <v>6523794</v>
      </c>
      <c r="D21" s="198">
        <v>6800969</v>
      </c>
      <c r="E21" s="219">
        <f t="shared" ref="E21:E27" si="1">D21-C21</f>
        <v>277175</v>
      </c>
      <c r="F21" s="221">
        <f>E21/D21</f>
        <v>4.0755221792659252E-2</v>
      </c>
      <c r="G21" s="219"/>
    </row>
    <row r="22" spans="1:7">
      <c r="A22" s="222">
        <v>5.2</v>
      </c>
      <c r="B22" s="198" t="s">
        <v>218</v>
      </c>
      <c r="C22" s="219">
        <v>14896121</v>
      </c>
      <c r="D22" s="198">
        <v>14997430</v>
      </c>
      <c r="E22" s="219">
        <f t="shared" si="1"/>
        <v>101309</v>
      </c>
      <c r="F22" s="221">
        <f t="shared" ref="F22:F27" si="2">E22/D22</f>
        <v>6.7550907055408827E-3</v>
      </c>
      <c r="G22" s="219"/>
    </row>
    <row r="23" spans="1:7" ht="38.25">
      <c r="A23" s="222">
        <v>5.3</v>
      </c>
      <c r="B23" s="198" t="s">
        <v>219</v>
      </c>
      <c r="C23" s="219">
        <v>4643934</v>
      </c>
      <c r="D23" s="198">
        <v>3776580</v>
      </c>
      <c r="E23" s="219">
        <f t="shared" si="1"/>
        <v>-867354</v>
      </c>
      <c r="F23" s="221">
        <f t="shared" si="2"/>
        <v>-0.22966652368015505</v>
      </c>
      <c r="G23" s="198" t="s">
        <v>252</v>
      </c>
    </row>
    <row r="24" spans="1:7">
      <c r="A24" s="222">
        <v>5.4</v>
      </c>
      <c r="B24" s="198" t="s">
        <v>221</v>
      </c>
      <c r="C24" s="219">
        <v>3297927</v>
      </c>
      <c r="D24" s="198">
        <v>3361169</v>
      </c>
      <c r="E24" s="219">
        <f t="shared" si="1"/>
        <v>63242</v>
      </c>
      <c r="F24" s="221">
        <f t="shared" si="2"/>
        <v>1.8815477591278509E-2</v>
      </c>
      <c r="G24" s="219"/>
    </row>
    <row r="25" spans="1:7" ht="30" customHeight="1">
      <c r="A25" s="222">
        <v>5.5</v>
      </c>
      <c r="B25" s="198" t="s">
        <v>222</v>
      </c>
      <c r="C25" s="219">
        <v>2015874</v>
      </c>
      <c r="D25" s="198">
        <v>512076</v>
      </c>
      <c r="E25" s="219">
        <f t="shared" si="1"/>
        <v>-1503798</v>
      </c>
      <c r="F25" s="221">
        <f t="shared" si="2"/>
        <v>-2.9366695568626531</v>
      </c>
      <c r="G25" s="219" t="s">
        <v>253</v>
      </c>
    </row>
    <row r="26" spans="1:7">
      <c r="A26" s="222">
        <v>5.6</v>
      </c>
      <c r="B26" s="198" t="s">
        <v>224</v>
      </c>
      <c r="C26" s="219">
        <v>0</v>
      </c>
      <c r="D26" s="198">
        <v>0</v>
      </c>
      <c r="E26" s="219">
        <f t="shared" si="1"/>
        <v>0</v>
      </c>
      <c r="F26" s="221"/>
      <c r="G26" s="219"/>
    </row>
    <row r="27" spans="1:7" s="187" customFormat="1" ht="25.5">
      <c r="A27" s="222">
        <v>5.7</v>
      </c>
      <c r="B27" s="198" t="s">
        <v>225</v>
      </c>
      <c r="C27" s="198">
        <v>9000</v>
      </c>
      <c r="D27" s="198">
        <v>9000</v>
      </c>
      <c r="E27" s="219">
        <f t="shared" si="1"/>
        <v>0</v>
      </c>
      <c r="F27" s="221">
        <f t="shared" si="2"/>
        <v>0</v>
      </c>
      <c r="G27" s="198"/>
    </row>
    <row r="28" spans="1:7" ht="25.5">
      <c r="A28" s="222"/>
      <c r="B28" s="200" t="s">
        <v>226</v>
      </c>
      <c r="C28" s="200">
        <f>SUM(C21:C27)</f>
        <v>31386650</v>
      </c>
      <c r="D28" s="200">
        <f>SUM(D21:D27)</f>
        <v>29457224</v>
      </c>
      <c r="E28" s="219"/>
      <c r="F28" s="219"/>
      <c r="G28" s="219"/>
    </row>
    <row r="29" spans="1:7">
      <c r="A29" s="217">
        <v>6</v>
      </c>
      <c r="B29" s="200" t="s">
        <v>227</v>
      </c>
      <c r="C29" s="219"/>
      <c r="D29" s="200"/>
      <c r="E29" s="219"/>
      <c r="F29" s="219"/>
      <c r="G29" s="219"/>
    </row>
    <row r="30" spans="1:7">
      <c r="A30" s="222" t="s">
        <v>228</v>
      </c>
      <c r="B30" s="198" t="s">
        <v>229</v>
      </c>
      <c r="C30" s="219">
        <v>331553179</v>
      </c>
      <c r="D30" s="198">
        <v>335687139</v>
      </c>
      <c r="E30" s="219">
        <f>D30-C30</f>
        <v>4133960</v>
      </c>
      <c r="F30" s="221">
        <f t="shared" ref="F30:F32" si="3">E30/D30</f>
        <v>1.2314919220065801E-2</v>
      </c>
      <c r="G30" s="219"/>
    </row>
    <row r="31" spans="1:7" s="187" customFormat="1" ht="51">
      <c r="A31" s="222">
        <v>6.2</v>
      </c>
      <c r="B31" s="198" t="s">
        <v>230</v>
      </c>
      <c r="C31" s="198">
        <v>21402822</v>
      </c>
      <c r="D31" s="198">
        <v>16637004</v>
      </c>
      <c r="E31" s="219">
        <f>D31-C31</f>
        <v>-4765818</v>
      </c>
      <c r="F31" s="221">
        <f t="shared" si="3"/>
        <v>-0.28645890810629127</v>
      </c>
      <c r="G31" s="198" t="s">
        <v>254</v>
      </c>
    </row>
    <row r="32" spans="1:7">
      <c r="A32" s="223">
        <v>6.3</v>
      </c>
      <c r="B32" s="198" t="s">
        <v>232</v>
      </c>
      <c r="C32" s="219">
        <v>13108325</v>
      </c>
      <c r="D32" s="198">
        <v>13011061</v>
      </c>
      <c r="E32" s="219">
        <f>D32-C32</f>
        <v>-97264</v>
      </c>
      <c r="F32" s="221">
        <f t="shared" si="3"/>
        <v>-7.4754856656194298E-3</v>
      </c>
      <c r="G32" s="219"/>
    </row>
    <row r="33" spans="1:7">
      <c r="A33" s="222">
        <v>6.4</v>
      </c>
      <c r="B33" s="198" t="s">
        <v>234</v>
      </c>
      <c r="C33" s="219">
        <v>0</v>
      </c>
      <c r="D33" s="198">
        <v>0</v>
      </c>
      <c r="E33" s="219"/>
      <c r="F33" s="219"/>
      <c r="G33" s="219"/>
    </row>
    <row r="34" spans="1:7" s="187" customFormat="1">
      <c r="A34" s="222">
        <v>6.5</v>
      </c>
      <c r="B34" s="198" t="s">
        <v>235</v>
      </c>
      <c r="C34" s="198"/>
      <c r="D34" s="198">
        <v>0</v>
      </c>
      <c r="E34" s="198"/>
      <c r="F34" s="198"/>
      <c r="G34" s="198"/>
    </row>
    <row r="35" spans="1:7" ht="25.5">
      <c r="A35" s="223">
        <v>6.6</v>
      </c>
      <c r="B35" s="198" t="s">
        <v>236</v>
      </c>
      <c r="C35" s="219">
        <v>11267010</v>
      </c>
      <c r="D35" s="198">
        <v>13068540</v>
      </c>
      <c r="E35" s="219">
        <f>D35-C35</f>
        <v>1801530</v>
      </c>
      <c r="F35" s="221">
        <f t="shared" ref="F35:F39" si="4">E35/D35</f>
        <v>0.13785243034034406</v>
      </c>
      <c r="G35" s="198" t="s">
        <v>255</v>
      </c>
    </row>
    <row r="36" spans="1:7" s="225" customFormat="1">
      <c r="A36" s="222"/>
      <c r="B36" s="200" t="s">
        <v>237</v>
      </c>
      <c r="C36" s="200">
        <f>SUM(C30:C35)</f>
        <v>377331336</v>
      </c>
      <c r="D36" s="200">
        <f>SUM(D30:D35)</f>
        <v>378403744</v>
      </c>
      <c r="E36" s="219">
        <f>D36-C36</f>
        <v>1072408</v>
      </c>
      <c r="F36" s="224">
        <f t="shared" si="4"/>
        <v>2.8340311558862378E-3</v>
      </c>
      <c r="G36" s="220"/>
    </row>
    <row r="37" spans="1:7" s="187" customFormat="1" ht="25.5">
      <c r="A37" s="222">
        <v>7</v>
      </c>
      <c r="B37" s="198" t="s">
        <v>238</v>
      </c>
      <c r="C37" s="198">
        <v>0</v>
      </c>
      <c r="D37" s="198">
        <v>440797</v>
      </c>
      <c r="E37" s="219">
        <f>D37-C37</f>
        <v>440797</v>
      </c>
      <c r="F37" s="221">
        <f t="shared" si="4"/>
        <v>1</v>
      </c>
      <c r="G37" s="198" t="s">
        <v>256</v>
      </c>
    </row>
    <row r="38" spans="1:7" ht="25.5">
      <c r="A38" s="222">
        <v>9.1999999999999993</v>
      </c>
      <c r="B38" s="198" t="s">
        <v>239</v>
      </c>
      <c r="C38" s="219">
        <v>74183845</v>
      </c>
      <c r="D38" s="198">
        <v>76664504</v>
      </c>
      <c r="E38" s="219">
        <f>D38-C38</f>
        <v>2480659</v>
      </c>
      <c r="F38" s="221">
        <f t="shared" si="4"/>
        <v>3.2357334497331386E-2</v>
      </c>
      <c r="G38" s="219"/>
    </row>
    <row r="39" spans="1:7">
      <c r="A39" s="222">
        <v>10</v>
      </c>
      <c r="B39" s="200" t="s">
        <v>241</v>
      </c>
      <c r="C39" s="219">
        <v>17515577</v>
      </c>
      <c r="D39" s="198">
        <v>19126770</v>
      </c>
      <c r="E39" s="219">
        <f>D39-C39</f>
        <v>1611193</v>
      </c>
      <c r="F39" s="221">
        <f t="shared" si="4"/>
        <v>8.4237589514591329E-2</v>
      </c>
      <c r="G39" s="219"/>
    </row>
    <row r="40" spans="1:7">
      <c r="A40" s="222">
        <v>11</v>
      </c>
      <c r="B40" s="200" t="s">
        <v>242</v>
      </c>
      <c r="C40" s="200">
        <f>C10+C15+C17+C18+C28+C36+C37+C38+C39</f>
        <v>660160655</v>
      </c>
      <c r="D40" s="200">
        <f>D10+D15+D17+D18+D28+D36+D37+D38+D39</f>
        <v>715146772</v>
      </c>
      <c r="E40" s="219"/>
      <c r="F40" s="219"/>
      <c r="G40" s="219"/>
    </row>
    <row r="41" spans="1:7" ht="47.25" customHeight="1">
      <c r="A41" s="222">
        <v>12</v>
      </c>
      <c r="B41" s="200" t="s">
        <v>243</v>
      </c>
      <c r="C41" s="219">
        <v>7095745</v>
      </c>
      <c r="D41" s="198">
        <v>12657145</v>
      </c>
      <c r="E41" s="219">
        <f>D41-C41</f>
        <v>5561400</v>
      </c>
      <c r="F41" s="221">
        <f t="shared" ref="F41" si="5">E41/D41</f>
        <v>0.43938818746249647</v>
      </c>
      <c r="G41" s="206" t="s">
        <v>257</v>
      </c>
    </row>
    <row r="42" spans="1:7" s="187" customFormat="1">
      <c r="A42" s="222">
        <v>13</v>
      </c>
      <c r="B42" s="200" t="s">
        <v>245</v>
      </c>
      <c r="C42" s="200">
        <f>C40-C41</f>
        <v>653064910</v>
      </c>
      <c r="D42" s="200">
        <f>D40-D41</f>
        <v>702489627</v>
      </c>
      <c r="E42" s="198"/>
      <c r="F42" s="198"/>
      <c r="G42" s="198"/>
    </row>
    <row r="43" spans="1:7" ht="51">
      <c r="A43" s="223">
        <v>14</v>
      </c>
      <c r="B43" s="198" t="s">
        <v>246</v>
      </c>
      <c r="C43" s="226">
        <v>0</v>
      </c>
      <c r="D43" s="227">
        <v>434138</v>
      </c>
      <c r="E43" s="219"/>
      <c r="F43" s="219"/>
      <c r="G43" s="219"/>
    </row>
  </sheetData>
  <mergeCells count="10">
    <mergeCell ref="B2:G2"/>
    <mergeCell ref="B3:G3"/>
    <mergeCell ref="B5:G5"/>
    <mergeCell ref="A6:A7"/>
    <mergeCell ref="B6:B7"/>
    <mergeCell ref="C6:C7"/>
    <mergeCell ref="D6:D7"/>
    <mergeCell ref="E6:E7"/>
    <mergeCell ref="F6:F7"/>
    <mergeCell ref="G6:G7"/>
  </mergeCells>
  <printOptions horizontalCentered="1"/>
  <pageMargins left="0.43307086614173229" right="0.19685039370078741" top="0.62992125984251968" bottom="0.23622047244094491" header="0.6692913385826772" footer="0.31496062992125984"/>
  <pageSetup paperSize="9" scale="75" orientation="portrait" horizontalDpi="300" verticalDpi="300" r:id="rId1"/>
  <rowBreaks count="1" manualBreakCount="1">
    <brk id="34" max="6" man="1"/>
  </rowBreaks>
</worksheet>
</file>

<file path=xl/worksheets/sheet6.xml><?xml version="1.0" encoding="utf-8"?>
<worksheet xmlns="http://schemas.openxmlformats.org/spreadsheetml/2006/main" xmlns:r="http://schemas.openxmlformats.org/officeDocument/2006/relationships">
  <dimension ref="A1:G46"/>
  <sheetViews>
    <sheetView view="pageBreakPreview" topLeftCell="A31" zoomScale="80" zoomScaleNormal="100" zoomScaleSheetLayoutView="80" workbookViewId="0">
      <selection activeCell="B42" sqref="B42"/>
    </sheetView>
  </sheetViews>
  <sheetFormatPr defaultRowHeight="12.75"/>
  <cols>
    <col min="1" max="1" width="5" style="251" customWidth="1"/>
    <col min="2" max="2" width="43.83203125" style="229" customWidth="1"/>
    <col min="3" max="3" width="14.33203125" style="229" customWidth="1"/>
    <col min="4" max="4" width="14.1640625" style="229" customWidth="1"/>
    <col min="5" max="5" width="11.6640625" style="229" customWidth="1"/>
    <col min="6" max="6" width="7.1640625" style="229" customWidth="1"/>
    <col min="7" max="7" width="51.33203125" style="229" customWidth="1"/>
    <col min="8" max="10" width="10.6640625" style="229" customWidth="1"/>
    <col min="11" max="11" width="15.1640625" style="229" customWidth="1"/>
    <col min="12" max="16384" width="9.33203125" style="229"/>
  </cols>
  <sheetData>
    <row r="1" spans="1:7" ht="5.25" customHeight="1">
      <c r="A1" s="208"/>
      <c r="B1" s="209"/>
      <c r="C1" s="209"/>
      <c r="D1" s="209"/>
      <c r="E1" s="209"/>
      <c r="F1" s="209"/>
      <c r="G1" s="209"/>
    </row>
    <row r="2" spans="1:7" ht="15.75" customHeight="1">
      <c r="A2" s="208"/>
      <c r="B2" s="211" t="s">
        <v>195</v>
      </c>
      <c r="C2" s="211"/>
      <c r="D2" s="211"/>
      <c r="E2" s="211"/>
      <c r="F2" s="211"/>
      <c r="G2" s="211"/>
    </row>
    <row r="3" spans="1:7" ht="15" customHeight="1">
      <c r="A3" s="208"/>
      <c r="B3" s="212" t="s">
        <v>247</v>
      </c>
      <c r="C3" s="212"/>
      <c r="D3" s="212"/>
      <c r="E3" s="212"/>
      <c r="F3" s="212"/>
      <c r="G3" s="212"/>
    </row>
    <row r="4" spans="1:7" ht="3.75" customHeight="1">
      <c r="A4" s="208"/>
      <c r="B4" s="213"/>
      <c r="C4" s="213"/>
      <c r="D4" s="209"/>
      <c r="E4" s="209"/>
      <c r="F4" s="209"/>
      <c r="G4" s="209"/>
    </row>
    <row r="5" spans="1:7" ht="15" customHeight="1">
      <c r="A5" s="208"/>
      <c r="B5" s="212" t="s">
        <v>197</v>
      </c>
      <c r="C5" s="212"/>
      <c r="D5" s="212"/>
      <c r="E5" s="212"/>
      <c r="F5" s="212"/>
      <c r="G5" s="212"/>
    </row>
    <row r="6" spans="1:7" s="210" customFormat="1" ht="25.5" customHeight="1">
      <c r="A6" s="230" t="s">
        <v>198</v>
      </c>
      <c r="B6" s="230" t="s">
        <v>199</v>
      </c>
      <c r="C6" s="230" t="s">
        <v>62</v>
      </c>
      <c r="D6" s="231" t="s">
        <v>258</v>
      </c>
      <c r="E6" s="230" t="s">
        <v>201</v>
      </c>
      <c r="F6" s="230" t="s">
        <v>202</v>
      </c>
      <c r="G6" s="232" t="s">
        <v>203</v>
      </c>
    </row>
    <row r="7" spans="1:7">
      <c r="A7" s="233"/>
      <c r="B7" s="233"/>
      <c r="C7" s="233"/>
      <c r="D7" s="234"/>
      <c r="E7" s="233"/>
      <c r="F7" s="233"/>
      <c r="G7" s="235"/>
    </row>
    <row r="8" spans="1:7" ht="14.25">
      <c r="A8" s="236"/>
      <c r="B8" s="236"/>
      <c r="C8" s="236"/>
      <c r="D8" s="237"/>
      <c r="E8" s="238"/>
      <c r="F8" s="238"/>
      <c r="G8" s="239"/>
    </row>
    <row r="9" spans="1:7">
      <c r="A9" s="236" t="s">
        <v>204</v>
      </c>
      <c r="B9" s="240" t="s">
        <v>205</v>
      </c>
      <c r="C9" s="240"/>
      <c r="D9" s="238"/>
      <c r="E9" s="238"/>
      <c r="F9" s="238"/>
      <c r="G9" s="238"/>
    </row>
    <row r="10" spans="1:7" ht="57" customHeight="1">
      <c r="A10" s="236">
        <v>1</v>
      </c>
      <c r="B10" s="240" t="s">
        <v>206</v>
      </c>
      <c r="C10" s="238">
        <v>7096855</v>
      </c>
      <c r="D10" s="238">
        <v>4633485</v>
      </c>
      <c r="E10" s="238">
        <f>D10-C10</f>
        <v>-2463370</v>
      </c>
      <c r="F10" s="241">
        <f>E10/C10</f>
        <v>-0.34710727498307348</v>
      </c>
      <c r="G10" s="238" t="s">
        <v>259</v>
      </c>
    </row>
    <row r="11" spans="1:7">
      <c r="A11" s="236"/>
      <c r="B11" s="240"/>
      <c r="C11" s="238"/>
      <c r="D11" s="240"/>
      <c r="E11" s="238"/>
      <c r="F11" s="238"/>
      <c r="G11" s="238"/>
    </row>
    <row r="12" spans="1:7" s="244" customFormat="1">
      <c r="A12" s="236">
        <v>2</v>
      </c>
      <c r="B12" s="242" t="s">
        <v>207</v>
      </c>
      <c r="C12" s="243"/>
      <c r="D12" s="242"/>
      <c r="E12" s="243"/>
      <c r="F12" s="243"/>
      <c r="G12" s="243"/>
    </row>
    <row r="13" spans="1:7" s="244" customFormat="1" ht="114.75">
      <c r="A13" s="245">
        <v>2.1</v>
      </c>
      <c r="B13" s="242" t="s">
        <v>208</v>
      </c>
      <c r="C13" s="243">
        <v>6704011</v>
      </c>
      <c r="D13" s="243">
        <v>13148868</v>
      </c>
      <c r="E13" s="238">
        <f>D13-C13</f>
        <v>6444857</v>
      </c>
      <c r="F13" s="241">
        <f>E13/C13</f>
        <v>0.96134344051643117</v>
      </c>
      <c r="G13" s="243" t="s">
        <v>260</v>
      </c>
    </row>
    <row r="14" spans="1:7" ht="153">
      <c r="A14" s="245">
        <v>2.2000000000000002</v>
      </c>
      <c r="B14" s="242" t="s">
        <v>210</v>
      </c>
      <c r="C14" s="238">
        <v>53173736</v>
      </c>
      <c r="D14" s="243">
        <v>44969453</v>
      </c>
      <c r="E14" s="238">
        <f>D14-C14</f>
        <v>-8204283</v>
      </c>
      <c r="F14" s="241">
        <f>E14/C14</f>
        <v>-0.15429201739746104</v>
      </c>
      <c r="G14" s="238" t="s">
        <v>261</v>
      </c>
    </row>
    <row r="15" spans="1:7">
      <c r="A15" s="236"/>
      <c r="B15" s="242" t="s">
        <v>212</v>
      </c>
      <c r="C15" s="240">
        <f>SUM(C13:C14)</f>
        <v>59877747</v>
      </c>
      <c r="D15" s="240">
        <f>SUM(D13:D14)</f>
        <v>58118321</v>
      </c>
      <c r="E15" s="238"/>
      <c r="F15" s="238"/>
      <c r="G15" s="238"/>
    </row>
    <row r="16" spans="1:7">
      <c r="A16" s="236"/>
      <c r="B16" s="242"/>
      <c r="C16" s="238"/>
      <c r="D16" s="242"/>
      <c r="E16" s="238"/>
      <c r="F16" s="238"/>
      <c r="G16" s="238"/>
    </row>
    <row r="17" spans="1:7" s="244" customFormat="1" ht="157.5" customHeight="1">
      <c r="A17" s="236">
        <v>3</v>
      </c>
      <c r="B17" s="242" t="s">
        <v>213</v>
      </c>
      <c r="C17" s="243">
        <v>17389163</v>
      </c>
      <c r="D17" s="243">
        <v>23917405</v>
      </c>
      <c r="E17" s="238">
        <f>D17-C17</f>
        <v>6528242</v>
      </c>
      <c r="F17" s="241">
        <f>E17/C17</f>
        <v>0.37542013954323161</v>
      </c>
      <c r="G17" s="243" t="s">
        <v>262</v>
      </c>
    </row>
    <row r="18" spans="1:7">
      <c r="A18" s="245">
        <v>4</v>
      </c>
      <c r="B18" s="242" t="s">
        <v>214</v>
      </c>
      <c r="C18" s="238">
        <v>68053953</v>
      </c>
      <c r="D18" s="243">
        <v>73074036</v>
      </c>
      <c r="E18" s="238">
        <f>D18-C18</f>
        <v>5020083</v>
      </c>
      <c r="F18" s="241">
        <f>E18/C18</f>
        <v>7.376622192688792E-2</v>
      </c>
      <c r="G18" s="238"/>
    </row>
    <row r="19" spans="1:7">
      <c r="A19" s="236"/>
      <c r="B19" s="242"/>
      <c r="C19" s="238"/>
      <c r="D19" s="242"/>
      <c r="E19" s="238"/>
      <c r="F19" s="238"/>
      <c r="G19" s="238"/>
    </row>
    <row r="20" spans="1:7">
      <c r="A20" s="236">
        <v>5</v>
      </c>
      <c r="B20" s="242" t="s">
        <v>216</v>
      </c>
      <c r="C20" s="238"/>
      <c r="D20" s="242"/>
      <c r="E20" s="238"/>
      <c r="F20" s="238"/>
      <c r="G20" s="238"/>
    </row>
    <row r="21" spans="1:7">
      <c r="A21" s="246">
        <v>5.0999999999999996</v>
      </c>
      <c r="B21" s="243" t="s">
        <v>217</v>
      </c>
      <c r="C21" s="238">
        <v>6703786</v>
      </c>
      <c r="D21" s="243">
        <v>6523794</v>
      </c>
      <c r="E21" s="238">
        <f>D21-C21</f>
        <v>-179992</v>
      </c>
      <c r="F21" s="241">
        <f>E21/C21</f>
        <v>-2.6849305750511726E-2</v>
      </c>
      <c r="G21" s="238"/>
    </row>
    <row r="22" spans="1:7" ht="63.75">
      <c r="A22" s="246">
        <v>5.2</v>
      </c>
      <c r="B22" s="243" t="s">
        <v>218</v>
      </c>
      <c r="C22" s="238">
        <v>12691227</v>
      </c>
      <c r="D22" s="243">
        <v>14896121</v>
      </c>
      <c r="E22" s="238">
        <f>D22-C22</f>
        <v>2204894</v>
      </c>
      <c r="F22" s="241">
        <f>E22/C22</f>
        <v>0.1737337138481567</v>
      </c>
      <c r="G22" s="243" t="s">
        <v>263</v>
      </c>
    </row>
    <row r="23" spans="1:7" ht="110.25">
      <c r="A23" s="246">
        <v>5.3</v>
      </c>
      <c r="B23" s="243" t="s">
        <v>219</v>
      </c>
      <c r="C23" s="238">
        <v>2709442</v>
      </c>
      <c r="D23" s="243">
        <v>4643934</v>
      </c>
      <c r="E23" s="238">
        <f>D23-C23</f>
        <v>1934492</v>
      </c>
      <c r="F23" s="241">
        <f>E23/C23</f>
        <v>0.71398169807657808</v>
      </c>
      <c r="G23" s="238" t="s">
        <v>264</v>
      </c>
    </row>
    <row r="24" spans="1:7" ht="38.25">
      <c r="A24" s="246">
        <v>5.4</v>
      </c>
      <c r="B24" s="243" t="s">
        <v>221</v>
      </c>
      <c r="C24" s="238">
        <v>3776723</v>
      </c>
      <c r="D24" s="243">
        <v>3297927</v>
      </c>
      <c r="E24" s="238">
        <f>D24-C24</f>
        <v>-478796</v>
      </c>
      <c r="F24" s="241">
        <f>E24/C24</f>
        <v>-0.12677551411633842</v>
      </c>
      <c r="G24" s="243" t="s">
        <v>265</v>
      </c>
    </row>
    <row r="25" spans="1:7" ht="25.5">
      <c r="A25" s="246">
        <v>5.5</v>
      </c>
      <c r="B25" s="243" t="s">
        <v>222</v>
      </c>
      <c r="C25" s="238">
        <v>1414152</v>
      </c>
      <c r="D25" s="243">
        <v>2015874</v>
      </c>
      <c r="E25" s="238">
        <f>D25-C25</f>
        <v>601722</v>
      </c>
      <c r="F25" s="241">
        <f>E25/C25</f>
        <v>0.42550022911257063</v>
      </c>
      <c r="G25" s="238" t="s">
        <v>266</v>
      </c>
    </row>
    <row r="26" spans="1:7">
      <c r="A26" s="246">
        <v>5.6</v>
      </c>
      <c r="B26" s="243" t="s">
        <v>224</v>
      </c>
      <c r="C26" s="238">
        <v>0</v>
      </c>
      <c r="D26" s="243">
        <v>0</v>
      </c>
      <c r="E26" s="238"/>
      <c r="F26" s="238"/>
      <c r="G26" s="238"/>
    </row>
    <row r="27" spans="1:7" s="244" customFormat="1">
      <c r="A27" s="246">
        <v>5.7</v>
      </c>
      <c r="B27" s="243" t="s">
        <v>225</v>
      </c>
      <c r="C27" s="243">
        <v>15750</v>
      </c>
      <c r="D27" s="243">
        <v>9000</v>
      </c>
      <c r="E27" s="238">
        <f>D27-C27</f>
        <v>-6750</v>
      </c>
      <c r="F27" s="241">
        <f>E27/C27</f>
        <v>-0.42857142857142855</v>
      </c>
      <c r="G27" s="243" t="s">
        <v>267</v>
      </c>
    </row>
    <row r="28" spans="1:7">
      <c r="A28" s="247" t="s">
        <v>268</v>
      </c>
      <c r="B28" s="243" t="s">
        <v>268</v>
      </c>
      <c r="C28" s="238"/>
      <c r="D28" s="243"/>
      <c r="E28" s="238"/>
      <c r="F28" s="238"/>
      <c r="G28" s="238"/>
    </row>
    <row r="29" spans="1:7">
      <c r="A29" s="246"/>
      <c r="B29" s="242" t="s">
        <v>226</v>
      </c>
      <c r="C29" s="240">
        <f>SUM(C21:C28)</f>
        <v>27311080</v>
      </c>
      <c r="D29" s="240">
        <f>SUM(D21:D28)</f>
        <v>31386650</v>
      </c>
      <c r="E29" s="238"/>
      <c r="F29" s="238"/>
      <c r="G29" s="238"/>
    </row>
    <row r="30" spans="1:7">
      <c r="A30" s="236">
        <v>6</v>
      </c>
      <c r="B30" s="242" t="s">
        <v>227</v>
      </c>
      <c r="C30" s="238"/>
      <c r="D30" s="242"/>
      <c r="E30" s="238"/>
      <c r="F30" s="238"/>
      <c r="G30" s="238"/>
    </row>
    <row r="31" spans="1:7" ht="25.5">
      <c r="A31" s="246" t="s">
        <v>228</v>
      </c>
      <c r="B31" s="243" t="s">
        <v>229</v>
      </c>
      <c r="C31" s="238">
        <v>324784549</v>
      </c>
      <c r="D31" s="243">
        <v>331553179</v>
      </c>
      <c r="E31" s="238">
        <f>D31-C31</f>
        <v>6768630</v>
      </c>
      <c r="F31" s="241">
        <f>E31/C31</f>
        <v>2.084036947213274E-2</v>
      </c>
      <c r="G31" s="238"/>
    </row>
    <row r="32" spans="1:7" s="244" customFormat="1">
      <c r="A32" s="246">
        <v>6.2</v>
      </c>
      <c r="B32" s="243" t="s">
        <v>230</v>
      </c>
      <c r="C32" s="243">
        <v>23294534</v>
      </c>
      <c r="D32" s="243">
        <v>21402822</v>
      </c>
      <c r="E32" s="238">
        <f>D32-C32</f>
        <v>-1891712</v>
      </c>
      <c r="F32" s="241">
        <f>E32/C32</f>
        <v>-8.1208407088117759E-2</v>
      </c>
      <c r="G32" s="243"/>
    </row>
    <row r="33" spans="1:7" ht="30">
      <c r="A33" s="247">
        <v>6.3</v>
      </c>
      <c r="B33" s="243" t="s">
        <v>232</v>
      </c>
      <c r="C33" s="238">
        <v>9084170</v>
      </c>
      <c r="D33" s="243">
        <v>13108325</v>
      </c>
      <c r="E33" s="238">
        <f>D33-C33</f>
        <v>4024155</v>
      </c>
      <c r="F33" s="241">
        <f>E33/C33</f>
        <v>0.44298543510304189</v>
      </c>
      <c r="G33" s="248" t="s">
        <v>269</v>
      </c>
    </row>
    <row r="34" spans="1:7">
      <c r="A34" s="246">
        <v>6.4</v>
      </c>
      <c r="B34" s="243" t="s">
        <v>234</v>
      </c>
      <c r="C34" s="238">
        <v>0</v>
      </c>
      <c r="D34" s="243">
        <v>0</v>
      </c>
      <c r="E34" s="238"/>
      <c r="F34" s="238"/>
      <c r="G34" s="238"/>
    </row>
    <row r="35" spans="1:7" s="244" customFormat="1">
      <c r="A35" s="246">
        <v>6.5</v>
      </c>
      <c r="B35" s="243" t="s">
        <v>235</v>
      </c>
      <c r="C35" s="243">
        <v>0</v>
      </c>
      <c r="D35" s="243"/>
      <c r="E35" s="243"/>
      <c r="F35" s="243"/>
      <c r="G35" s="243"/>
    </row>
    <row r="36" spans="1:7" ht="63.75">
      <c r="A36" s="247">
        <v>6.6</v>
      </c>
      <c r="B36" s="243" t="s">
        <v>236</v>
      </c>
      <c r="C36" s="238">
        <v>6736185</v>
      </c>
      <c r="D36" s="243">
        <v>11267010</v>
      </c>
      <c r="E36" s="238">
        <f>D36-C36</f>
        <v>4530825</v>
      </c>
      <c r="F36" s="241">
        <f>E36/C36</f>
        <v>0.6726099416806397</v>
      </c>
      <c r="G36" s="243" t="s">
        <v>270</v>
      </c>
    </row>
    <row r="37" spans="1:7" s="249" customFormat="1">
      <c r="A37" s="246"/>
      <c r="B37" s="242" t="s">
        <v>237</v>
      </c>
      <c r="C37" s="240">
        <f>SUM(C31:C36)</f>
        <v>363899438</v>
      </c>
      <c r="D37" s="240">
        <f>SUM(D31:D36)</f>
        <v>377331336</v>
      </c>
      <c r="E37" s="240"/>
      <c r="F37" s="240"/>
      <c r="G37" s="240"/>
    </row>
    <row r="38" spans="1:7" s="244" customFormat="1">
      <c r="A38" s="246">
        <v>7</v>
      </c>
      <c r="B38" s="243" t="s">
        <v>238</v>
      </c>
      <c r="C38" s="243">
        <v>0</v>
      </c>
      <c r="D38" s="243">
        <v>0</v>
      </c>
      <c r="E38" s="243"/>
      <c r="F38" s="243"/>
      <c r="G38" s="243"/>
    </row>
    <row r="39" spans="1:7" ht="25.5">
      <c r="A39" s="246">
        <v>9.1</v>
      </c>
      <c r="B39" s="243" t="s">
        <v>271</v>
      </c>
      <c r="C39" s="238"/>
      <c r="D39" s="243"/>
      <c r="E39" s="238"/>
      <c r="F39" s="238"/>
      <c r="G39" s="238"/>
    </row>
    <row r="40" spans="1:7" s="250" customFormat="1">
      <c r="A40" s="246"/>
      <c r="B40" s="243"/>
      <c r="C40" s="238"/>
      <c r="D40" s="238"/>
      <c r="E40" s="238"/>
      <c r="F40" s="238"/>
      <c r="G40" s="238"/>
    </row>
    <row r="41" spans="1:7" ht="25.5">
      <c r="A41" s="246">
        <v>9.1999999999999993</v>
      </c>
      <c r="B41" s="243" t="s">
        <v>239</v>
      </c>
      <c r="C41" s="238">
        <v>72140983</v>
      </c>
      <c r="D41" s="243">
        <v>74183845</v>
      </c>
      <c r="E41" s="238">
        <f>D41-C41</f>
        <v>2042862</v>
      </c>
      <c r="F41" s="241">
        <f>E41/C41</f>
        <v>2.8317634651582168E-2</v>
      </c>
      <c r="G41" s="238"/>
    </row>
    <row r="42" spans="1:7">
      <c r="A42" s="246">
        <v>10</v>
      </c>
      <c r="B42" s="242" t="s">
        <v>241</v>
      </c>
      <c r="C42" s="238">
        <v>17691707</v>
      </c>
      <c r="D42" s="242">
        <v>17515577</v>
      </c>
      <c r="E42" s="238">
        <f>D42-C42</f>
        <v>-176130</v>
      </c>
      <c r="F42" s="241">
        <f>E42/C42</f>
        <v>-9.9555119243157266E-3</v>
      </c>
      <c r="G42" s="238"/>
    </row>
    <row r="43" spans="1:7">
      <c r="A43" s="246">
        <v>11</v>
      </c>
      <c r="B43" s="242" t="s">
        <v>242</v>
      </c>
      <c r="C43" s="240">
        <f>C10+C15+C17+C18+C29+C37+C41+C42</f>
        <v>633460926</v>
      </c>
      <c r="D43" s="240">
        <f>D10+D15+D17+D18+D29+D37+D41+D42</f>
        <v>660160655</v>
      </c>
      <c r="E43" s="238"/>
      <c r="F43" s="238"/>
      <c r="G43" s="238"/>
    </row>
    <row r="44" spans="1:7" ht="76.5">
      <c r="A44" s="246">
        <v>12</v>
      </c>
      <c r="B44" s="242" t="s">
        <v>243</v>
      </c>
      <c r="C44" s="238">
        <v>31314385</v>
      </c>
      <c r="D44" s="243">
        <v>7095745</v>
      </c>
      <c r="E44" s="238">
        <f>D44-C44</f>
        <v>-24218640</v>
      </c>
      <c r="F44" s="241">
        <f>E44/C44</f>
        <v>-0.77340302228512547</v>
      </c>
      <c r="G44" s="243" t="s">
        <v>272</v>
      </c>
    </row>
    <row r="45" spans="1:7" s="244" customFormat="1">
      <c r="A45" s="246">
        <v>13</v>
      </c>
      <c r="B45" s="242" t="s">
        <v>245</v>
      </c>
      <c r="C45" s="242">
        <f>C43-C44</f>
        <v>602146541</v>
      </c>
      <c r="D45" s="242">
        <f>D43-D44</f>
        <v>653064910</v>
      </c>
      <c r="E45" s="243"/>
      <c r="F45" s="243"/>
      <c r="G45" s="243"/>
    </row>
    <row r="46" spans="1:7" ht="38.25">
      <c r="A46" s="247">
        <v>14</v>
      </c>
      <c r="B46" s="243" t="s">
        <v>246</v>
      </c>
      <c r="C46" s="238">
        <v>0</v>
      </c>
      <c r="D46" s="243">
        <v>0</v>
      </c>
      <c r="E46" s="238"/>
      <c r="F46" s="238"/>
      <c r="G46" s="238"/>
    </row>
  </sheetData>
  <mergeCells count="10">
    <mergeCell ref="B2:G2"/>
    <mergeCell ref="B3:G3"/>
    <mergeCell ref="B5:G5"/>
    <mergeCell ref="A6:A7"/>
    <mergeCell ref="B6:B7"/>
    <mergeCell ref="C6:C7"/>
    <mergeCell ref="D6:D7"/>
    <mergeCell ref="E6:E7"/>
    <mergeCell ref="F6:F7"/>
    <mergeCell ref="G6:G7"/>
  </mergeCells>
  <printOptions horizontalCentered="1"/>
  <pageMargins left="0.19685039370078741" right="0.19685039370078741" top="0.51181102362204722" bottom="0.23622047244094491" header="0.51181102362204722" footer="0.31496062992125984"/>
  <pageSetup paperSize="9" scale="75" orientation="portrait" horizontalDpi="300" verticalDpi="300" r:id="rId1"/>
  <rowBreaks count="1" manualBreakCount="1">
    <brk id="29" max="6" man="1"/>
  </rowBreaks>
</worksheet>
</file>

<file path=xl/worksheets/sheet7.xml><?xml version="1.0" encoding="utf-8"?>
<worksheet xmlns="http://schemas.openxmlformats.org/spreadsheetml/2006/main" xmlns:r="http://schemas.openxmlformats.org/officeDocument/2006/relationships">
  <dimension ref="A1:H45"/>
  <sheetViews>
    <sheetView view="pageBreakPreview" topLeftCell="A31" zoomScale="60" zoomScaleNormal="100" workbookViewId="0">
      <selection activeCell="B42" sqref="B42"/>
    </sheetView>
  </sheetViews>
  <sheetFormatPr defaultRowHeight="12.75"/>
  <cols>
    <col min="1" max="1" width="8.5" style="228" customWidth="1"/>
    <col min="2" max="2" width="36.5" style="210" customWidth="1"/>
    <col min="3" max="3" width="17.1640625" style="210" customWidth="1"/>
    <col min="4" max="4" width="18.6640625" style="210" customWidth="1"/>
    <col min="5" max="5" width="13.6640625" style="210" hidden="1" customWidth="1"/>
    <col min="6" max="6" width="10.1640625" style="210" customWidth="1"/>
    <col min="7" max="7" width="41.33203125" style="210" customWidth="1"/>
    <col min="8" max="14" width="10.6640625" style="210" customWidth="1"/>
    <col min="15" max="15" width="15.1640625" style="210" customWidth="1"/>
    <col min="16" max="16384" width="9.33203125" style="210"/>
  </cols>
  <sheetData>
    <row r="1" spans="1:8">
      <c r="A1" s="208"/>
      <c r="B1" s="209"/>
      <c r="C1" s="209"/>
      <c r="D1" s="209"/>
      <c r="E1" s="209"/>
      <c r="F1" s="209"/>
      <c r="G1" s="209"/>
    </row>
    <row r="2" spans="1:8" ht="15.75">
      <c r="A2" s="208"/>
      <c r="B2" s="211" t="s">
        <v>195</v>
      </c>
      <c r="C2" s="211"/>
      <c r="D2" s="211"/>
      <c r="E2" s="211"/>
      <c r="F2" s="211"/>
      <c r="G2" s="211"/>
    </row>
    <row r="3" spans="1:8" ht="15">
      <c r="A3" s="208"/>
      <c r="B3" s="212" t="s">
        <v>247</v>
      </c>
      <c r="C3" s="212"/>
      <c r="D3" s="212"/>
      <c r="E3" s="212"/>
      <c r="F3" s="212"/>
      <c r="G3" s="212"/>
    </row>
    <row r="4" spans="1:8" ht="2.25" customHeight="1">
      <c r="A4" s="208"/>
      <c r="B4" s="213"/>
      <c r="C4" s="213"/>
      <c r="D4" s="252"/>
      <c r="E4" s="252"/>
      <c r="F4" s="252"/>
      <c r="G4" s="252"/>
    </row>
    <row r="5" spans="1:8" ht="15" customHeight="1">
      <c r="A5" s="208"/>
      <c r="B5" s="212" t="s">
        <v>197</v>
      </c>
      <c r="C5" s="212"/>
      <c r="D5" s="212"/>
      <c r="E5" s="212"/>
      <c r="F5" s="212"/>
      <c r="G5" s="212"/>
    </row>
    <row r="6" spans="1:8">
      <c r="A6" s="208"/>
      <c r="B6" s="209"/>
      <c r="C6" s="209"/>
      <c r="D6" s="209"/>
      <c r="E6" s="209"/>
      <c r="F6" s="209"/>
      <c r="G6" s="209"/>
    </row>
    <row r="7" spans="1:8" ht="15" customHeight="1">
      <c r="A7" s="215" t="s">
        <v>198</v>
      </c>
      <c r="B7" s="215" t="s">
        <v>199</v>
      </c>
      <c r="C7" s="215" t="s">
        <v>75</v>
      </c>
      <c r="D7" s="191" t="s">
        <v>273</v>
      </c>
      <c r="E7" s="219"/>
      <c r="F7" s="215" t="s">
        <v>202</v>
      </c>
      <c r="G7" s="253" t="s">
        <v>203</v>
      </c>
    </row>
    <row r="8" spans="1:8" ht="27" customHeight="1">
      <c r="A8" s="216"/>
      <c r="B8" s="216"/>
      <c r="C8" s="216"/>
      <c r="D8" s="194"/>
      <c r="E8" s="220" t="s">
        <v>201</v>
      </c>
      <c r="F8" s="216"/>
      <c r="G8" s="254"/>
    </row>
    <row r="9" spans="1:8" ht="14.25">
      <c r="A9" s="217"/>
      <c r="B9" s="217"/>
      <c r="C9" s="217"/>
      <c r="D9" s="218"/>
      <c r="E9" s="219"/>
      <c r="F9" s="219"/>
      <c r="G9" s="199"/>
    </row>
    <row r="10" spans="1:8" ht="12" customHeight="1">
      <c r="A10" s="217" t="s">
        <v>204</v>
      </c>
      <c r="B10" s="220" t="s">
        <v>205</v>
      </c>
      <c r="C10" s="220"/>
      <c r="D10" s="219"/>
      <c r="E10" s="219"/>
      <c r="F10" s="219"/>
      <c r="G10" s="219"/>
    </row>
    <row r="11" spans="1:8" ht="53.25" customHeight="1">
      <c r="A11" s="217">
        <v>1</v>
      </c>
      <c r="B11" s="220" t="s">
        <v>206</v>
      </c>
      <c r="C11" s="219">
        <v>5488571</v>
      </c>
      <c r="D11" s="220">
        <v>7096855</v>
      </c>
      <c r="E11" s="219">
        <f>D11-C11</f>
        <v>1608284</v>
      </c>
      <c r="F11" s="221">
        <f>E11/C11</f>
        <v>0.29302417696701016</v>
      </c>
      <c r="G11" s="198" t="s">
        <v>274</v>
      </c>
    </row>
    <row r="12" spans="1:8">
      <c r="A12" s="217"/>
      <c r="B12" s="220"/>
      <c r="C12" s="219"/>
      <c r="D12" s="220"/>
      <c r="E12" s="219"/>
      <c r="F12" s="219"/>
      <c r="G12" s="255"/>
    </row>
    <row r="13" spans="1:8" s="187" customFormat="1">
      <c r="A13" s="217">
        <v>2</v>
      </c>
      <c r="B13" s="200" t="s">
        <v>207</v>
      </c>
      <c r="C13" s="198"/>
      <c r="D13" s="200"/>
      <c r="E13" s="198"/>
      <c r="F13" s="198"/>
      <c r="G13" s="198"/>
    </row>
    <row r="14" spans="1:8" s="187" customFormat="1" ht="25.5">
      <c r="A14" s="196">
        <v>2.1</v>
      </c>
      <c r="B14" s="200" t="s">
        <v>208</v>
      </c>
      <c r="C14" s="198">
        <v>4315635</v>
      </c>
      <c r="D14" s="200">
        <v>6704011</v>
      </c>
      <c r="E14" s="219">
        <f>D14-C14</f>
        <v>2388376</v>
      </c>
      <c r="F14" s="221">
        <f>E14/C14</f>
        <v>0.55342400365183808</v>
      </c>
      <c r="G14" s="256" t="s">
        <v>275</v>
      </c>
      <c r="H14" s="210"/>
    </row>
    <row r="15" spans="1:8" ht="152.25" customHeight="1">
      <c r="A15" s="196">
        <v>2.2000000000000002</v>
      </c>
      <c r="B15" s="200" t="s">
        <v>210</v>
      </c>
      <c r="C15" s="219">
        <v>52594297</v>
      </c>
      <c r="D15" s="200">
        <v>53173736</v>
      </c>
      <c r="E15" s="219">
        <f>D15-C15</f>
        <v>579439</v>
      </c>
      <c r="F15" s="221">
        <f>E15/C15</f>
        <v>1.1017145071831647E-2</v>
      </c>
      <c r="G15" s="256"/>
    </row>
    <row r="16" spans="1:8" ht="25.5">
      <c r="A16" s="217"/>
      <c r="B16" s="200" t="s">
        <v>212</v>
      </c>
      <c r="C16" s="220">
        <f>SUM(C14:C15)</f>
        <v>56909932</v>
      </c>
      <c r="D16" s="220">
        <f>SUM(D14:D15)</f>
        <v>59877747</v>
      </c>
      <c r="E16" s="219"/>
      <c r="F16" s="219"/>
      <c r="G16" s="219"/>
    </row>
    <row r="17" spans="1:8">
      <c r="A17" s="217"/>
      <c r="B17" s="200"/>
      <c r="C17" s="219"/>
      <c r="D17" s="200"/>
      <c r="E17" s="219"/>
      <c r="F17" s="219"/>
      <c r="G17" s="219"/>
    </row>
    <row r="18" spans="1:8" s="187" customFormat="1" ht="178.5">
      <c r="A18" s="217">
        <v>3</v>
      </c>
      <c r="B18" s="200" t="s">
        <v>213</v>
      </c>
      <c r="C18" s="198">
        <v>13038837</v>
      </c>
      <c r="D18" s="200">
        <v>17389163</v>
      </c>
      <c r="E18" s="219">
        <f>D18-C18</f>
        <v>4350326</v>
      </c>
      <c r="F18" s="221">
        <f>E18/C18</f>
        <v>0.33364371377600627</v>
      </c>
      <c r="G18" s="198" t="s">
        <v>276</v>
      </c>
    </row>
    <row r="19" spans="1:8" ht="38.25">
      <c r="A19" s="196">
        <v>4</v>
      </c>
      <c r="B19" s="200" t="s">
        <v>214</v>
      </c>
      <c r="C19" s="219">
        <v>38607509</v>
      </c>
      <c r="D19" s="200">
        <v>68053953</v>
      </c>
      <c r="E19" s="219">
        <f>D19-C19</f>
        <v>29446444</v>
      </c>
      <c r="F19" s="221">
        <f>E19/C19</f>
        <v>0.7627128701828445</v>
      </c>
      <c r="G19" s="219" t="s">
        <v>277</v>
      </c>
      <c r="H19" s="210">
        <f t="shared" ref="H19" si="0">ROUND((D19-C19)/C19*100,2)</f>
        <v>76.27</v>
      </c>
    </row>
    <row r="20" spans="1:8">
      <c r="A20" s="217"/>
      <c r="B20" s="200"/>
      <c r="C20" s="219"/>
      <c r="D20" s="200"/>
      <c r="E20" s="219"/>
      <c r="F20" s="219"/>
      <c r="G20" s="219"/>
    </row>
    <row r="21" spans="1:8">
      <c r="A21" s="217">
        <v>5</v>
      </c>
      <c r="B21" s="200" t="s">
        <v>216</v>
      </c>
      <c r="C21" s="219"/>
      <c r="D21" s="200"/>
      <c r="E21" s="219"/>
      <c r="F21" s="219"/>
      <c r="G21" s="219"/>
    </row>
    <row r="22" spans="1:8" ht="51">
      <c r="A22" s="222">
        <v>5.0999999999999996</v>
      </c>
      <c r="B22" s="198" t="s">
        <v>217</v>
      </c>
      <c r="C22" s="219">
        <v>6084642</v>
      </c>
      <c r="D22" s="198">
        <v>6703786</v>
      </c>
      <c r="E22" s="219">
        <f>D22-C22</f>
        <v>619144</v>
      </c>
      <c r="F22" s="221">
        <f>E22/C22</f>
        <v>0.10175520597596374</v>
      </c>
      <c r="G22" s="219" t="s">
        <v>278</v>
      </c>
      <c r="H22" s="210">
        <f t="shared" ref="H22:H28" si="1">ROUND((D22-C22)/C22*100,2)</f>
        <v>10.18</v>
      </c>
    </row>
    <row r="23" spans="1:8" ht="68.25" customHeight="1">
      <c r="A23" s="222">
        <v>5.2</v>
      </c>
      <c r="B23" s="198" t="s">
        <v>218</v>
      </c>
      <c r="C23" s="219">
        <v>11169398</v>
      </c>
      <c r="D23" s="198">
        <v>12691227</v>
      </c>
      <c r="E23" s="219">
        <f>D23-C23</f>
        <v>1521829</v>
      </c>
      <c r="F23" s="221">
        <f>E23/C23</f>
        <v>0.13624986771892272</v>
      </c>
      <c r="G23" s="219" t="s">
        <v>279</v>
      </c>
      <c r="H23" s="210">
        <f t="shared" si="1"/>
        <v>13.62</v>
      </c>
    </row>
    <row r="24" spans="1:8" ht="25.5">
      <c r="A24" s="222">
        <v>5.3</v>
      </c>
      <c r="B24" s="198" t="s">
        <v>219</v>
      </c>
      <c r="C24" s="219">
        <v>3482160</v>
      </c>
      <c r="D24" s="198">
        <v>2709442</v>
      </c>
      <c r="E24" s="219">
        <f>D24-C24</f>
        <v>-772718</v>
      </c>
      <c r="F24" s="221">
        <f>E24/C24</f>
        <v>-0.22190766650584695</v>
      </c>
      <c r="G24" s="219" t="s">
        <v>280</v>
      </c>
      <c r="H24" s="210">
        <f t="shared" si="1"/>
        <v>-22.19</v>
      </c>
    </row>
    <row r="25" spans="1:8" ht="89.25">
      <c r="A25" s="222">
        <v>5.4</v>
      </c>
      <c r="B25" s="198" t="s">
        <v>221</v>
      </c>
      <c r="C25" s="219">
        <v>3120252</v>
      </c>
      <c r="D25" s="198">
        <v>3776723</v>
      </c>
      <c r="E25" s="219">
        <f>D25-C25</f>
        <v>656471</v>
      </c>
      <c r="F25" s="221">
        <f>E25/C25</f>
        <v>0.21039037872582086</v>
      </c>
      <c r="G25" s="219" t="s">
        <v>281</v>
      </c>
      <c r="H25" s="210">
        <f t="shared" si="1"/>
        <v>21.04</v>
      </c>
    </row>
    <row r="26" spans="1:8" ht="25.5">
      <c r="A26" s="222">
        <v>5.5</v>
      </c>
      <c r="B26" s="198" t="s">
        <v>222</v>
      </c>
      <c r="C26" s="219">
        <v>860425</v>
      </c>
      <c r="D26" s="198">
        <v>1414152</v>
      </c>
      <c r="E26" s="219">
        <f>D26-C26</f>
        <v>553727</v>
      </c>
      <c r="F26" s="221">
        <f>E26/C26</f>
        <v>0.64355057093878021</v>
      </c>
      <c r="G26" s="219" t="s">
        <v>282</v>
      </c>
      <c r="H26" s="210">
        <f t="shared" si="1"/>
        <v>64.36</v>
      </c>
    </row>
    <row r="27" spans="1:8">
      <c r="A27" s="222">
        <v>5.6</v>
      </c>
      <c r="B27" s="198" t="s">
        <v>224</v>
      </c>
      <c r="C27" s="219">
        <v>0</v>
      </c>
      <c r="D27" s="198">
        <v>0</v>
      </c>
      <c r="E27" s="219"/>
      <c r="F27" s="219"/>
      <c r="G27" s="219"/>
    </row>
    <row r="28" spans="1:8" s="187" customFormat="1" ht="25.5">
      <c r="A28" s="222">
        <v>5.7</v>
      </c>
      <c r="B28" s="198" t="s">
        <v>225</v>
      </c>
      <c r="C28" s="198">
        <v>27953</v>
      </c>
      <c r="D28" s="198">
        <v>15750</v>
      </c>
      <c r="E28" s="219">
        <f>D28-C28</f>
        <v>-12203</v>
      </c>
      <c r="F28" s="221">
        <f>E28/C28</f>
        <v>-0.4365542160054377</v>
      </c>
      <c r="G28" s="198" t="s">
        <v>267</v>
      </c>
      <c r="H28" s="210">
        <f t="shared" si="1"/>
        <v>-43.66</v>
      </c>
    </row>
    <row r="29" spans="1:8" ht="25.5">
      <c r="A29" s="222"/>
      <c r="B29" s="200" t="s">
        <v>226</v>
      </c>
      <c r="C29" s="220">
        <f>SUM(C22:C28)</f>
        <v>24744830</v>
      </c>
      <c r="D29" s="220">
        <f>SUM(D22:D28)</f>
        <v>27311080</v>
      </c>
      <c r="E29" s="219"/>
      <c r="F29" s="219"/>
      <c r="G29" s="219"/>
    </row>
    <row r="30" spans="1:8">
      <c r="A30" s="217">
        <v>6</v>
      </c>
      <c r="B30" s="200" t="s">
        <v>227</v>
      </c>
      <c r="C30" s="219"/>
      <c r="D30" s="200"/>
      <c r="E30" s="219"/>
      <c r="F30" s="219"/>
      <c r="G30" s="219"/>
    </row>
    <row r="31" spans="1:8">
      <c r="A31" s="222" t="s">
        <v>228</v>
      </c>
      <c r="B31" s="198" t="s">
        <v>229</v>
      </c>
      <c r="C31" s="219">
        <v>328743648</v>
      </c>
      <c r="D31" s="198">
        <v>324784549</v>
      </c>
      <c r="E31" s="219">
        <f>D31-C31</f>
        <v>-3959099</v>
      </c>
      <c r="F31" s="221">
        <f>E31/C31</f>
        <v>-1.2043119385229917E-2</v>
      </c>
      <c r="G31" s="219"/>
    </row>
    <row r="32" spans="1:8" s="187" customFormat="1" ht="25.5">
      <c r="A32" s="222">
        <v>6.2</v>
      </c>
      <c r="B32" s="198" t="s">
        <v>230</v>
      </c>
      <c r="C32" s="198">
        <v>15941542</v>
      </c>
      <c r="D32" s="198">
        <v>23294534</v>
      </c>
      <c r="E32" s="219">
        <f>D32-C32</f>
        <v>7352992</v>
      </c>
      <c r="F32" s="221">
        <f>E32/C32</f>
        <v>0.46124722439021271</v>
      </c>
      <c r="G32" s="198" t="s">
        <v>283</v>
      </c>
    </row>
    <row r="33" spans="1:8" ht="85.5" customHeight="1">
      <c r="A33" s="223">
        <v>6.3</v>
      </c>
      <c r="B33" s="198" t="s">
        <v>232</v>
      </c>
      <c r="C33" s="219">
        <v>18693973</v>
      </c>
      <c r="D33" s="198">
        <v>9084170</v>
      </c>
      <c r="E33" s="219">
        <f>D33-C33</f>
        <v>-9609803</v>
      </c>
      <c r="F33" s="221">
        <f>E33/C33</f>
        <v>-0.51405888946132527</v>
      </c>
      <c r="G33" s="219" t="s">
        <v>284</v>
      </c>
    </row>
    <row r="34" spans="1:8" ht="38.25">
      <c r="A34" s="222">
        <v>6.4</v>
      </c>
      <c r="B34" s="198" t="s">
        <v>234</v>
      </c>
      <c r="C34" s="219">
        <v>7866328</v>
      </c>
      <c r="D34" s="198">
        <v>0</v>
      </c>
      <c r="E34" s="219">
        <f>D34-C34</f>
        <v>-7866328</v>
      </c>
      <c r="F34" s="219">
        <f>E34/C34*100</f>
        <v>-100</v>
      </c>
      <c r="G34" s="219" t="s">
        <v>285</v>
      </c>
    </row>
    <row r="35" spans="1:8" s="187" customFormat="1">
      <c r="A35" s="222">
        <v>6.5</v>
      </c>
      <c r="B35" s="198" t="s">
        <v>235</v>
      </c>
      <c r="C35" s="198">
        <v>0</v>
      </c>
      <c r="D35" s="198">
        <v>0</v>
      </c>
      <c r="E35" s="198"/>
      <c r="F35" s="198"/>
      <c r="G35" s="198"/>
    </row>
    <row r="36" spans="1:8" ht="51">
      <c r="A36" s="223">
        <v>6.6</v>
      </c>
      <c r="B36" s="198" t="s">
        <v>236</v>
      </c>
      <c r="C36" s="219">
        <v>17084797</v>
      </c>
      <c r="D36" s="198">
        <v>6736185</v>
      </c>
      <c r="E36" s="219">
        <f>D36-C36</f>
        <v>-10348612</v>
      </c>
      <c r="F36" s="221">
        <f>E36/C36</f>
        <v>-0.60572051280445416</v>
      </c>
      <c r="G36" s="219" t="s">
        <v>286</v>
      </c>
    </row>
    <row r="37" spans="1:8" s="225" customFormat="1">
      <c r="A37" s="222"/>
      <c r="B37" s="200" t="s">
        <v>237</v>
      </c>
      <c r="C37" s="220">
        <f>SUM(C31:C36)</f>
        <v>388330288</v>
      </c>
      <c r="D37" s="220">
        <f>SUM(D31:D36)</f>
        <v>363899438</v>
      </c>
      <c r="E37" s="219">
        <f>D37-C37</f>
        <v>-24430850</v>
      </c>
      <c r="F37" s="221">
        <f>E37/C37</f>
        <v>-6.2912553449861214E-2</v>
      </c>
      <c r="G37" s="220"/>
      <c r="H37" s="210"/>
    </row>
    <row r="38" spans="1:8" s="187" customFormat="1">
      <c r="A38" s="222">
        <v>7</v>
      </c>
      <c r="B38" s="198" t="s">
        <v>238</v>
      </c>
      <c r="C38" s="198">
        <v>0</v>
      </c>
      <c r="D38" s="198">
        <v>0</v>
      </c>
      <c r="E38" s="198"/>
      <c r="F38" s="198"/>
      <c r="G38" s="198"/>
    </row>
    <row r="39" spans="1:8" ht="25.5">
      <c r="A39" s="222">
        <v>9.1</v>
      </c>
      <c r="B39" s="198" t="s">
        <v>271</v>
      </c>
      <c r="C39" s="219">
        <v>0</v>
      </c>
      <c r="D39" s="198">
        <v>0</v>
      </c>
      <c r="E39" s="219"/>
      <c r="F39" s="219"/>
      <c r="G39" s="219"/>
    </row>
    <row r="40" spans="1:8" ht="38.25">
      <c r="A40" s="222">
        <v>9.1999999999999993</v>
      </c>
      <c r="B40" s="198" t="s">
        <v>239</v>
      </c>
      <c r="C40" s="219">
        <v>82758542</v>
      </c>
      <c r="D40" s="198">
        <v>72140983</v>
      </c>
      <c r="E40" s="219">
        <f>D40-C40</f>
        <v>-10617559</v>
      </c>
      <c r="F40" s="221">
        <f>E40/C40</f>
        <v>-0.12829562657109159</v>
      </c>
      <c r="G40" s="219" t="s">
        <v>287</v>
      </c>
    </row>
    <row r="41" spans="1:8">
      <c r="A41" s="222">
        <v>10</v>
      </c>
      <c r="B41" s="200" t="s">
        <v>241</v>
      </c>
      <c r="C41" s="219">
        <v>16325791</v>
      </c>
      <c r="D41" s="198">
        <v>17691707</v>
      </c>
      <c r="E41" s="219">
        <f>D41-C41</f>
        <v>1365916</v>
      </c>
      <c r="F41" s="221">
        <f>E41/C41</f>
        <v>8.3666145180959384E-2</v>
      </c>
      <c r="G41" s="219"/>
    </row>
    <row r="42" spans="1:8">
      <c r="A42" s="222">
        <v>11</v>
      </c>
      <c r="B42" s="200" t="s">
        <v>242</v>
      </c>
      <c r="C42" s="220">
        <f>C11+C16+C18+C19+C29+C37+C40+C41</f>
        <v>626204300</v>
      </c>
      <c r="D42" s="220">
        <f>SUM(D38:D41)</f>
        <v>89832690</v>
      </c>
      <c r="E42" s="219"/>
      <c r="F42" s="219"/>
      <c r="G42" s="219"/>
    </row>
    <row r="43" spans="1:8" ht="51">
      <c r="A43" s="222">
        <v>12</v>
      </c>
      <c r="B43" s="200" t="s">
        <v>243</v>
      </c>
      <c r="C43" s="219">
        <v>19783614</v>
      </c>
      <c r="D43" s="198">
        <v>31314385</v>
      </c>
      <c r="E43" s="219">
        <f>D43-C43</f>
        <v>11530771</v>
      </c>
      <c r="F43" s="221">
        <f>E43/C43</f>
        <v>0.58284451971212137</v>
      </c>
      <c r="G43" s="198" t="s">
        <v>288</v>
      </c>
    </row>
    <row r="44" spans="1:8" s="187" customFormat="1">
      <c r="A44" s="222">
        <v>13</v>
      </c>
      <c r="B44" s="200" t="s">
        <v>245</v>
      </c>
      <c r="C44" s="200">
        <f>C42-C43</f>
        <v>606420686</v>
      </c>
      <c r="D44" s="200">
        <v>602146541</v>
      </c>
      <c r="E44" s="198"/>
      <c r="F44" s="198"/>
      <c r="G44" s="198"/>
    </row>
    <row r="45" spans="1:8" ht="51">
      <c r="A45" s="223">
        <v>14</v>
      </c>
      <c r="B45" s="198" t="s">
        <v>246</v>
      </c>
      <c r="C45" s="219">
        <v>0</v>
      </c>
      <c r="D45" s="198">
        <v>0</v>
      </c>
      <c r="E45" s="219"/>
      <c r="F45" s="219"/>
      <c r="G45" s="219"/>
    </row>
  </sheetData>
  <mergeCells count="10">
    <mergeCell ref="G14:G15"/>
    <mergeCell ref="B2:G2"/>
    <mergeCell ref="B3:G3"/>
    <mergeCell ref="B5:G5"/>
    <mergeCell ref="A7:A8"/>
    <mergeCell ref="B7:B8"/>
    <mergeCell ref="C7:C8"/>
    <mergeCell ref="D7:D8"/>
    <mergeCell ref="F7:F8"/>
    <mergeCell ref="G7:G8"/>
  </mergeCells>
  <printOptions horizontalCentered="1"/>
  <pageMargins left="0.45" right="0.28000000000000003" top="0.73" bottom="0.45" header="0.75" footer="0.53"/>
  <pageSetup paperSize="9" scale="80" orientation="portrait" horizontalDpi="300" verticalDpi="300" r:id="rId1"/>
  <rowBreaks count="1" manualBreakCount="1">
    <brk id="26"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Annexure-III 1 to 3</vt:lpstr>
      <vt:lpstr>Annexure-IV</vt:lpstr>
      <vt:lpstr>Annexure-XIX (SEWA)</vt:lpstr>
      <vt:lpstr>VARIANCE-16-17</vt:lpstr>
      <vt:lpstr>VARIANCE-15-16</vt:lpstr>
      <vt:lpstr>VARIANCE-2014-15</vt:lpstr>
      <vt:lpstr>VARIANCE-2013-14</vt:lpstr>
      <vt:lpstr>'Annexure-III 1 to 3'!Print_Area</vt:lpstr>
      <vt:lpstr>'Annexure-IV'!Print_Area</vt:lpstr>
      <vt:lpstr>'Annexure-XIX (SEWA)'!Print_Area</vt:lpstr>
      <vt:lpstr>'VARIANCE-15-16'!Print_Area</vt:lpstr>
      <vt:lpstr>'VARIANCE-16-17'!Print_Area</vt:lpstr>
      <vt:lpstr>'VARIANCE-2013-14'!Print_Area</vt:lpstr>
      <vt:lpstr>'VARIANCE-2014-15'!Print_Area</vt:lpstr>
      <vt:lpstr>'VARIANCE-15-16'!Print_Titles</vt:lpstr>
      <vt:lpstr>'VARIANCE-16-17'!Print_Titles</vt:lpstr>
      <vt:lpstr>'VARIANCE-2013-14'!Print_Titles</vt:lpstr>
      <vt:lpstr>'VARIANCE-2014-15'!Print_Titles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2018-01-25T06:45:15Z</cp:lastPrinted>
  <dcterms:created xsi:type="dcterms:W3CDTF">2017-11-17T07:25:10Z</dcterms:created>
  <dcterms:modified xsi:type="dcterms:W3CDTF">2018-01-29T09:18:41Z</dcterms:modified>
</cp:coreProperties>
</file>